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135" windowWidth="15105" windowHeight="7815" activeTab="4"/>
  </bookViews>
  <sheets>
    <sheet name="MICROBIOLOGÍA" sheetId="1" r:id="rId1"/>
    <sheet name="PATOLOGÍA" sheetId="2" r:id="rId2"/>
    <sheet name="FARMACOLOGÍA" sheetId="3" r:id="rId3"/>
    <sheet name="SEMIOLOGÍA" sheetId="4" r:id="rId4"/>
    <sheet name="SALUD PÚBLICA II" sheetId="5" r:id="rId5"/>
  </sheets>
  <calcPr calcId="124519"/>
</workbook>
</file>

<file path=xl/calcChain.xml><?xml version="1.0" encoding="utf-8"?>
<calcChain xmlns="http://schemas.openxmlformats.org/spreadsheetml/2006/main">
  <c r="J28" i="1"/>
  <c r="J26" i="2"/>
  <c r="J40"/>
  <c r="I45" i="5" l="1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H44" i="1"/>
  <c r="H43"/>
  <c r="H42"/>
  <c r="H41"/>
  <c r="H40"/>
  <c r="H39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6"/>
  <c r="H15"/>
  <c r="H14"/>
  <c r="H13"/>
  <c r="H12"/>
  <c r="I40" i="4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J45" i="5"/>
  <c r="L45" s="1"/>
  <c r="J44"/>
  <c r="L44" s="1"/>
  <c r="J4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J31"/>
  <c r="L31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J16"/>
  <c r="L16" s="1"/>
  <c r="J15"/>
  <c r="L15" s="1"/>
  <c r="J14"/>
  <c r="J13"/>
  <c r="L13" s="1"/>
  <c r="J12"/>
  <c r="L12" s="1"/>
  <c r="J40" i="4"/>
  <c r="L40" s="1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J31"/>
  <c r="L31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43" i="3"/>
  <c r="L43" s="1"/>
  <c r="J42"/>
  <c r="L42" s="1"/>
  <c r="J41"/>
  <c r="L41" s="1"/>
  <c r="J40"/>
  <c r="L40" s="1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J31"/>
  <c r="L31" s="1"/>
  <c r="J30"/>
  <c r="L30" s="1"/>
  <c r="J29"/>
  <c r="L29" s="1"/>
  <c r="J28"/>
  <c r="L28" s="1"/>
  <c r="J27"/>
  <c r="L27" s="1"/>
  <c r="J26"/>
  <c r="L26" s="1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42" i="2"/>
  <c r="L42" s="1"/>
  <c r="J41"/>
  <c r="L41" s="1"/>
  <c r="L40"/>
  <c r="J39"/>
  <c r="L39" s="1"/>
  <c r="J38"/>
  <c r="L38" s="1"/>
  <c r="J37"/>
  <c r="L37" s="1"/>
  <c r="J36"/>
  <c r="L36" s="1"/>
  <c r="J35"/>
  <c r="L35" s="1"/>
  <c r="J34"/>
  <c r="L34" s="1"/>
  <c r="J33"/>
  <c r="L33" s="1"/>
  <c r="J32"/>
  <c r="L32" s="1"/>
  <c r="J31"/>
  <c r="L31" s="1"/>
  <c r="J30"/>
  <c r="L30" s="1"/>
  <c r="J29"/>
  <c r="L29" s="1"/>
  <c r="J28"/>
  <c r="L28" s="1"/>
  <c r="J27"/>
  <c r="L27" s="1"/>
  <c r="L26"/>
  <c r="J25"/>
  <c r="L25" s="1"/>
  <c r="J24"/>
  <c r="L24" s="1"/>
  <c r="J23"/>
  <c r="L23" s="1"/>
  <c r="J22"/>
  <c r="L22" s="1"/>
  <c r="J21"/>
  <c r="L21" s="1"/>
  <c r="J20"/>
  <c r="L20" s="1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J13" i="1"/>
  <c r="L13" s="1"/>
  <c r="J14"/>
  <c r="L14" s="1"/>
  <c r="J15"/>
  <c r="L15" s="1"/>
  <c r="J16"/>
  <c r="L16" s="1"/>
  <c r="J17"/>
  <c r="L17" s="1"/>
  <c r="J18"/>
  <c r="L18" s="1"/>
  <c r="J19"/>
  <c r="L19" s="1"/>
  <c r="J20"/>
  <c r="L20" s="1"/>
  <c r="J21"/>
  <c r="L21" s="1"/>
  <c r="J22"/>
  <c r="L22" s="1"/>
  <c r="J23"/>
  <c r="L23" s="1"/>
  <c r="J24"/>
  <c r="L24" s="1"/>
  <c r="J25"/>
  <c r="L25" s="1"/>
  <c r="J26"/>
  <c r="L26" s="1"/>
  <c r="J27"/>
  <c r="L27" s="1"/>
  <c r="L28"/>
  <c r="L29"/>
  <c r="J30"/>
  <c r="L30" s="1"/>
  <c r="J31"/>
  <c r="L31" s="1"/>
  <c r="J32"/>
  <c r="L32" s="1"/>
  <c r="J33"/>
  <c r="L33" s="1"/>
  <c r="J34"/>
  <c r="L34" s="1"/>
  <c r="J35"/>
  <c r="L35" s="1"/>
  <c r="J36"/>
  <c r="L36" s="1"/>
  <c r="J37"/>
  <c r="L37" s="1"/>
  <c r="J38"/>
  <c r="L38" s="1"/>
  <c r="J39"/>
  <c r="L39" s="1"/>
  <c r="J40"/>
  <c r="L40" s="1"/>
  <c r="J41"/>
  <c r="L41" s="1"/>
  <c r="J42"/>
  <c r="L42" s="1"/>
  <c r="J43"/>
  <c r="L43" s="1"/>
  <c r="J44"/>
  <c r="L44" s="1"/>
  <c r="J12"/>
</calcChain>
</file>

<file path=xl/sharedStrings.xml><?xml version="1.0" encoding="utf-8"?>
<sst xmlns="http://schemas.openxmlformats.org/spreadsheetml/2006/main" count="331" uniqueCount="85">
  <si>
    <t>UNIVERSIDAD DE SAN CARLOS DE GUATEMALA</t>
  </si>
  <si>
    <t>CENTRO UNIVERSITARIO DE ORIENTE</t>
  </si>
  <si>
    <t>CARRERA DE MÉDICO Y CIRUJANO</t>
  </si>
  <si>
    <t>CONSOLIDADO</t>
  </si>
  <si>
    <t xml:space="preserve">TERCER AÑO </t>
  </si>
  <si>
    <t xml:space="preserve">CATEDRA: </t>
  </si>
  <si>
    <t>MICROBIOLOGÍA</t>
  </si>
  <si>
    <t>DOCENTE:</t>
  </si>
  <si>
    <t>PUNTOS</t>
  </si>
  <si>
    <t>80 Pts.</t>
  </si>
  <si>
    <t>20 Pts.</t>
  </si>
  <si>
    <t>100 Pts.</t>
  </si>
  <si>
    <t>No.</t>
  </si>
  <si>
    <t>CARNÉ</t>
  </si>
  <si>
    <t>NOMBRE</t>
  </si>
  <si>
    <t>1ER. PARCIAL</t>
  </si>
  <si>
    <t>2DO. PARCIAL</t>
  </si>
  <si>
    <t>3ER. PARCIAL</t>
  </si>
  <si>
    <t>4TO. PARCIAL</t>
  </si>
  <si>
    <t>5TO. PARCIAL</t>
  </si>
  <si>
    <t>ACUMULADO</t>
  </si>
  <si>
    <t>EXAMEN FINAL</t>
  </si>
  <si>
    <t>CATEDRATICA</t>
  </si>
  <si>
    <t>Microbiología</t>
  </si>
  <si>
    <t>Lux Casasola, María José</t>
  </si>
  <si>
    <t>Medrano Valas, Alba Leonor</t>
  </si>
  <si>
    <t>Medina Palma, Lubia Leticia</t>
  </si>
  <si>
    <t>Monroy Pesquera, Vivian María</t>
  </si>
  <si>
    <t>Macal Arriaza, Mónica Raquel</t>
  </si>
  <si>
    <t>Franco Marín, Karla Lucia</t>
  </si>
  <si>
    <t>Gutierrez Recinos, Elva María</t>
  </si>
  <si>
    <t>Lee Franco, Juan Diego</t>
  </si>
  <si>
    <t>Bonilla Oliva, Alicia María</t>
  </si>
  <si>
    <t>Orellana Mendez, Maria Mercedes</t>
  </si>
  <si>
    <t>Vargas Milian, Ingrid Analilia</t>
  </si>
  <si>
    <t>Solis Aldana, Gilberto Emmanuel</t>
  </si>
  <si>
    <t>Tenas Sagastume, Dago Alberto</t>
  </si>
  <si>
    <t>Ortiz Polanco, Carlos Mauricio</t>
  </si>
  <si>
    <t>Lorenzana Corea, Luis Eduardo</t>
  </si>
  <si>
    <t>Lazaro Galdámez, Vielka Marycruz</t>
  </si>
  <si>
    <t>Monroy Guerra, Erwin Adalberto</t>
  </si>
  <si>
    <t>García Rodas, Oscar Leonel</t>
  </si>
  <si>
    <t>Ramírez Tenas, Lucylena Yamileth</t>
  </si>
  <si>
    <t>Alvarado Carcamo, Berta Alejandra</t>
  </si>
  <si>
    <t>Sosa Linares, Gabriela Paola</t>
  </si>
  <si>
    <t>Gutierrez Guillen, Gabriel Gerardo</t>
  </si>
  <si>
    <t>Cordón Portillo, Astrid Daniela</t>
  </si>
  <si>
    <t>Villeda Radríguez, Claudia Sucelly</t>
  </si>
  <si>
    <t>Caballeros Milian, Claudia María</t>
  </si>
  <si>
    <t>Navas Sosa, Luis Eduardo</t>
  </si>
  <si>
    <t>Ara Marroquín, Steffanie Cynthia</t>
  </si>
  <si>
    <t>Orellana Duarte, Bianka Nataly</t>
  </si>
  <si>
    <t>Vielman Baños, Wilson Leonel</t>
  </si>
  <si>
    <t>Razuleu Salazar, Silvia Rocio</t>
  </si>
  <si>
    <t>Espina Lemus, Linda Paola</t>
  </si>
  <si>
    <t>Chinchilla Contreras, Karen Lineth</t>
  </si>
  <si>
    <t>Quinto Martínez, Ana Gabriela</t>
  </si>
  <si>
    <t>TOTAL</t>
  </si>
  <si>
    <t>12 Pts.</t>
  </si>
  <si>
    <t>ZONA</t>
  </si>
  <si>
    <t>LICENCIADA JENNIFER ANDRINO</t>
  </si>
  <si>
    <t>Licda. Jennifer Andrino</t>
  </si>
  <si>
    <t xml:space="preserve">PATOLOGÍA </t>
  </si>
  <si>
    <t>DOCTOR EDUARDO MARROQUÍN</t>
  </si>
  <si>
    <t>13 Pts.</t>
  </si>
  <si>
    <t>15 Pts.</t>
  </si>
  <si>
    <t>Dr. Eduardo Marroquín</t>
  </si>
  <si>
    <t>CATEDRATICO</t>
  </si>
  <si>
    <t>Patología</t>
  </si>
  <si>
    <t>FARMACOLOGÍA</t>
  </si>
  <si>
    <t>DOCTORA KARINA LINARES</t>
  </si>
  <si>
    <t>Dra. Karina Linares</t>
  </si>
  <si>
    <t>Farmacología</t>
  </si>
  <si>
    <t>SEMIOLOGÍA</t>
  </si>
  <si>
    <t>DOCTOR FRANCISCO JAVIER SANTAMARINA</t>
  </si>
  <si>
    <t>Dr. Francisco Javier Santamarina</t>
  </si>
  <si>
    <t>Semiología</t>
  </si>
  <si>
    <t>SALUD PÚBLICA II</t>
  </si>
  <si>
    <t>DOCTOR JORGE MEDINA</t>
  </si>
  <si>
    <t>Dr. Jorge Medina</t>
  </si>
  <si>
    <t>Salud Pública II</t>
  </si>
  <si>
    <t>Rivera Orellana, Rosa María</t>
  </si>
  <si>
    <t>10 Pts.</t>
  </si>
  <si>
    <t>30 Pts.</t>
  </si>
  <si>
    <t>SDE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</si>
</sst>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2"/>
      <color indexed="63"/>
      <name val="Arial Narrow"/>
      <family val="2"/>
    </font>
    <font>
      <sz val="11"/>
      <color indexed="63"/>
      <name val="Arial Narrow"/>
      <family val="2"/>
    </font>
    <font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2" borderId="6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12" xfId="0" applyFont="1" applyBorder="1"/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/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Fill="1"/>
    <xf numFmtId="0" fontId="1" fillId="3" borderId="1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2" fontId="2" fillId="0" borderId="10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4" borderId="13" xfId="0" applyFont="1" applyFill="1" applyBorder="1"/>
    <xf numFmtId="0" fontId="3" fillId="4" borderId="14" xfId="0" applyFont="1" applyFill="1" applyBorder="1"/>
    <xf numFmtId="0" fontId="3" fillId="4" borderId="13" xfId="0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76800" y="352425"/>
          <a:ext cx="609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5934075" y="361950"/>
          <a:ext cx="6000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200775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200775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200775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1575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200775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N50"/>
  <sheetViews>
    <sheetView workbookViewId="0">
      <selection activeCell="L15" sqref="L15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28.8554687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6.5703125" style="2" bestFit="1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29"/>
    </row>
    <row r="2" spans="1:12">
      <c r="A2" s="1" t="s">
        <v>1</v>
      </c>
      <c r="F2" s="31"/>
      <c r="G2" s="32"/>
      <c r="H2" s="33"/>
      <c r="I2" s="13"/>
    </row>
    <row r="3" spans="1:12">
      <c r="A3" s="3" t="s">
        <v>2</v>
      </c>
      <c r="B3" s="12"/>
      <c r="E3" s="13"/>
      <c r="F3" s="34"/>
      <c r="G3" s="35"/>
      <c r="H3" s="36"/>
      <c r="I3" s="13"/>
      <c r="K3" s="71"/>
      <c r="L3" s="71"/>
    </row>
    <row r="4" spans="1:12" ht="17.25" thickBot="1">
      <c r="A4" s="4" t="s">
        <v>3</v>
      </c>
      <c r="B4" s="12"/>
      <c r="E4" s="13"/>
      <c r="F4" s="34"/>
      <c r="G4" s="35"/>
      <c r="H4" s="36"/>
      <c r="I4" s="13"/>
      <c r="K4" s="71"/>
      <c r="L4" s="71"/>
    </row>
    <row r="5" spans="1:12" ht="17.25" thickBot="1">
      <c r="A5" s="5" t="s">
        <v>4</v>
      </c>
      <c r="B5" s="14"/>
      <c r="C5" s="15"/>
      <c r="E5" s="13"/>
      <c r="F5" s="37"/>
      <c r="G5" s="38"/>
      <c r="H5" s="39"/>
      <c r="I5" s="13"/>
      <c r="K5" s="71"/>
      <c r="L5" s="71"/>
    </row>
    <row r="6" spans="1:12">
      <c r="A6" s="3"/>
      <c r="B6" s="12"/>
      <c r="E6" s="13"/>
      <c r="I6" s="29"/>
    </row>
    <row r="7" spans="1:12">
      <c r="A7" s="1" t="s">
        <v>5</v>
      </c>
      <c r="C7" s="6" t="s">
        <v>6</v>
      </c>
      <c r="I7" s="29"/>
    </row>
    <row r="8" spans="1:12">
      <c r="A8" s="1" t="s">
        <v>7</v>
      </c>
      <c r="C8" s="6" t="s">
        <v>60</v>
      </c>
    </row>
    <row r="9" spans="1:12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2">
      <c r="A10" s="1"/>
      <c r="C10" s="30" t="s">
        <v>8</v>
      </c>
      <c r="D10" s="30" t="s">
        <v>58</v>
      </c>
      <c r="E10" s="30" t="s">
        <v>58</v>
      </c>
      <c r="F10" s="30" t="s">
        <v>58</v>
      </c>
      <c r="G10" s="30" t="s">
        <v>58</v>
      </c>
      <c r="H10" s="30" t="s">
        <v>58</v>
      </c>
      <c r="I10" s="30" t="s">
        <v>10</v>
      </c>
      <c r="J10" s="30" t="s">
        <v>9</v>
      </c>
      <c r="K10" s="30" t="s">
        <v>10</v>
      </c>
      <c r="L10" s="30" t="s">
        <v>11</v>
      </c>
    </row>
    <row r="11" spans="1:12">
      <c r="A11" s="30" t="s">
        <v>12</v>
      </c>
      <c r="B11" s="30" t="s">
        <v>13</v>
      </c>
      <c r="C11" s="30" t="s">
        <v>14</v>
      </c>
      <c r="D11" s="30" t="s">
        <v>15</v>
      </c>
      <c r="E11" s="30" t="s">
        <v>16</v>
      </c>
      <c r="F11" s="30" t="s">
        <v>17</v>
      </c>
      <c r="G11" s="30" t="s">
        <v>18</v>
      </c>
      <c r="H11" s="30" t="s">
        <v>19</v>
      </c>
      <c r="I11" s="30" t="s">
        <v>59</v>
      </c>
      <c r="J11" s="30" t="s">
        <v>20</v>
      </c>
      <c r="K11" s="30" t="s">
        <v>21</v>
      </c>
      <c r="L11" s="30" t="s">
        <v>57</v>
      </c>
    </row>
    <row r="12" spans="1:12">
      <c r="A12" s="8">
        <v>1</v>
      </c>
      <c r="B12" s="24">
        <v>200110232</v>
      </c>
      <c r="C12" s="24" t="s">
        <v>24</v>
      </c>
      <c r="D12" s="9">
        <v>3.24</v>
      </c>
      <c r="E12" s="9">
        <v>3.78</v>
      </c>
      <c r="F12" s="9">
        <v>2.4</v>
      </c>
      <c r="G12" s="9">
        <v>6.6</v>
      </c>
      <c r="H12" s="9">
        <f>55*0.12</f>
        <v>6.6</v>
      </c>
      <c r="I12" s="9">
        <v>15.71</v>
      </c>
      <c r="J12" s="9">
        <f>+I12+H12+G12+F12+E12+D12</f>
        <v>38.330000000000005</v>
      </c>
      <c r="K12" s="9" t="s">
        <v>84</v>
      </c>
      <c r="L12" s="10">
        <v>38.33</v>
      </c>
    </row>
    <row r="13" spans="1:12">
      <c r="A13" s="16">
        <v>2</v>
      </c>
      <c r="B13" s="24">
        <v>200440077</v>
      </c>
      <c r="C13" s="24" t="s">
        <v>25</v>
      </c>
      <c r="D13" s="9">
        <v>5.76</v>
      </c>
      <c r="E13" s="9">
        <v>6.21</v>
      </c>
      <c r="F13" s="9">
        <v>6.6</v>
      </c>
      <c r="G13" s="9">
        <v>6.96</v>
      </c>
      <c r="H13" s="9">
        <f>70*0.12</f>
        <v>8.4</v>
      </c>
      <c r="I13" s="9">
        <v>16.61</v>
      </c>
      <c r="J13" s="9">
        <f t="shared" ref="J13:J44" si="0">+I13+H13+G13+F13+E13+D13</f>
        <v>50.54</v>
      </c>
      <c r="K13" s="9">
        <v>16.8</v>
      </c>
      <c r="L13" s="10">
        <f t="shared" ref="L13:L44" si="1">+K13+J13</f>
        <v>67.34</v>
      </c>
    </row>
    <row r="14" spans="1:12">
      <c r="A14" s="17">
        <v>3</v>
      </c>
      <c r="B14" s="24">
        <v>200440081</v>
      </c>
      <c r="C14" s="24" t="s">
        <v>26</v>
      </c>
      <c r="D14" s="9">
        <v>5.04</v>
      </c>
      <c r="E14" s="9">
        <v>3.18</v>
      </c>
      <c r="F14" s="9">
        <v>5.76</v>
      </c>
      <c r="G14" s="9">
        <v>6.72</v>
      </c>
      <c r="H14" s="9">
        <f>56*0.12</f>
        <v>6.72</v>
      </c>
      <c r="I14" s="9">
        <v>16</v>
      </c>
      <c r="J14" s="9">
        <f t="shared" si="0"/>
        <v>43.419999999999995</v>
      </c>
      <c r="K14" s="9">
        <v>9.1999999999999993</v>
      </c>
      <c r="L14" s="10">
        <f t="shared" si="1"/>
        <v>52.61999999999999</v>
      </c>
    </row>
    <row r="15" spans="1:12">
      <c r="A15" s="16">
        <v>4</v>
      </c>
      <c r="B15" s="17">
        <v>200440105</v>
      </c>
      <c r="C15" s="25" t="s">
        <v>27</v>
      </c>
      <c r="D15" s="9">
        <v>5.4</v>
      </c>
      <c r="E15" s="9">
        <v>6.93</v>
      </c>
      <c r="F15" s="9">
        <v>3.6</v>
      </c>
      <c r="G15" s="9">
        <v>7.56</v>
      </c>
      <c r="H15" s="9">
        <f>68*0.12</f>
        <v>8.16</v>
      </c>
      <c r="I15" s="9">
        <v>17.010000000000002</v>
      </c>
      <c r="J15" s="9">
        <f t="shared" si="0"/>
        <v>48.660000000000004</v>
      </c>
      <c r="K15" s="9">
        <v>13.6</v>
      </c>
      <c r="L15" s="10">
        <f t="shared" si="1"/>
        <v>62.260000000000005</v>
      </c>
    </row>
    <row r="16" spans="1:12">
      <c r="A16" s="16">
        <v>5</v>
      </c>
      <c r="B16" s="17">
        <v>200440171</v>
      </c>
      <c r="C16" s="26" t="s">
        <v>28</v>
      </c>
      <c r="D16" s="9">
        <v>7.44</v>
      </c>
      <c r="E16" s="9">
        <v>8.4</v>
      </c>
      <c r="F16" s="9">
        <v>6.96</v>
      </c>
      <c r="G16" s="9">
        <v>8.4</v>
      </c>
      <c r="H16" s="9">
        <f>70*0.12</f>
        <v>8.4</v>
      </c>
      <c r="I16" s="9">
        <v>17.38</v>
      </c>
      <c r="J16" s="9">
        <f t="shared" si="0"/>
        <v>56.98</v>
      </c>
      <c r="K16" s="9">
        <v>16</v>
      </c>
      <c r="L16" s="10">
        <f t="shared" si="1"/>
        <v>72.97999999999999</v>
      </c>
    </row>
    <row r="17" spans="1:14">
      <c r="A17" s="16">
        <v>6</v>
      </c>
      <c r="B17" s="24">
        <v>200440336</v>
      </c>
      <c r="C17" s="24" t="s">
        <v>29</v>
      </c>
      <c r="D17" s="9">
        <v>6</v>
      </c>
      <c r="E17" s="9">
        <v>7.02</v>
      </c>
      <c r="F17" s="9">
        <v>7.68</v>
      </c>
      <c r="G17" s="9">
        <v>8.4</v>
      </c>
      <c r="H17" s="9">
        <f>88*0.12</f>
        <v>10.559999999999999</v>
      </c>
      <c r="I17" s="9">
        <v>15.42</v>
      </c>
      <c r="J17" s="9">
        <f t="shared" si="0"/>
        <v>55.08</v>
      </c>
      <c r="K17" s="9">
        <v>14.8</v>
      </c>
      <c r="L17" s="10">
        <f t="shared" si="1"/>
        <v>69.88</v>
      </c>
    </row>
    <row r="18" spans="1:14">
      <c r="A18" s="16">
        <v>7</v>
      </c>
      <c r="B18" s="24">
        <v>200540201</v>
      </c>
      <c r="C18" s="24" t="s">
        <v>30</v>
      </c>
      <c r="D18" s="9">
        <v>5.76</v>
      </c>
      <c r="E18" s="9">
        <v>4.5599999999999996</v>
      </c>
      <c r="F18" s="9">
        <v>4.32</v>
      </c>
      <c r="G18" s="9">
        <v>6</v>
      </c>
      <c r="H18" s="9">
        <f>68*0.12</f>
        <v>8.16</v>
      </c>
      <c r="I18" s="9">
        <v>16.170000000000002</v>
      </c>
      <c r="J18" s="9">
        <f t="shared" si="0"/>
        <v>44.970000000000006</v>
      </c>
      <c r="K18" s="9">
        <v>13.6</v>
      </c>
      <c r="L18" s="10">
        <f t="shared" si="1"/>
        <v>58.570000000000007</v>
      </c>
    </row>
    <row r="19" spans="1:14">
      <c r="A19" s="16">
        <v>8</v>
      </c>
      <c r="B19" s="24">
        <v>200540236</v>
      </c>
      <c r="C19" s="24" t="s">
        <v>31</v>
      </c>
      <c r="D19" s="9">
        <v>5.28</v>
      </c>
      <c r="E19" s="9">
        <v>4.1399999999999997</v>
      </c>
      <c r="F19" s="9">
        <v>4.68</v>
      </c>
      <c r="G19" s="9">
        <v>4.8</v>
      </c>
      <c r="H19" s="9">
        <f>61*0.12</f>
        <v>7.3199999999999994</v>
      </c>
      <c r="I19" s="9">
        <v>16.170000000000002</v>
      </c>
      <c r="J19" s="9">
        <f t="shared" si="0"/>
        <v>42.39</v>
      </c>
      <c r="K19" s="9">
        <v>14.4</v>
      </c>
      <c r="L19" s="10">
        <f t="shared" si="1"/>
        <v>56.79</v>
      </c>
    </row>
    <row r="20" spans="1:14">
      <c r="A20" s="16">
        <v>9</v>
      </c>
      <c r="B20" s="24">
        <v>200540260</v>
      </c>
      <c r="C20" s="24" t="s">
        <v>32</v>
      </c>
      <c r="D20" s="9">
        <v>6.96</v>
      </c>
      <c r="E20" s="9">
        <v>6.48</v>
      </c>
      <c r="F20" s="9">
        <v>6.84</v>
      </c>
      <c r="G20" s="9">
        <v>7.2</v>
      </c>
      <c r="H20" s="9">
        <f>60*0.12</f>
        <v>7.1999999999999993</v>
      </c>
      <c r="I20" s="9">
        <v>17.48</v>
      </c>
      <c r="J20" s="9">
        <f t="shared" si="0"/>
        <v>52.160000000000004</v>
      </c>
      <c r="K20" s="9">
        <v>15.2</v>
      </c>
      <c r="L20" s="10">
        <f t="shared" si="1"/>
        <v>67.36</v>
      </c>
    </row>
    <row r="21" spans="1:14">
      <c r="A21" s="16">
        <v>10</v>
      </c>
      <c r="B21" s="24">
        <v>200540308</v>
      </c>
      <c r="C21" s="24" t="s">
        <v>33</v>
      </c>
      <c r="D21" s="9">
        <v>7.32</v>
      </c>
      <c r="E21" s="9">
        <v>5.04</v>
      </c>
      <c r="F21" s="9">
        <v>6</v>
      </c>
      <c r="G21" s="9">
        <v>6</v>
      </c>
      <c r="H21" s="9">
        <f>82*0.12</f>
        <v>9.84</v>
      </c>
      <c r="I21" s="9">
        <v>16.440000000000001</v>
      </c>
      <c r="J21" s="9">
        <f t="shared" si="0"/>
        <v>50.64</v>
      </c>
      <c r="K21" s="9">
        <v>17.2</v>
      </c>
      <c r="L21" s="10">
        <f t="shared" si="1"/>
        <v>67.84</v>
      </c>
    </row>
    <row r="22" spans="1:14">
      <c r="A22" s="16">
        <v>11</v>
      </c>
      <c r="B22" s="24">
        <v>200640206</v>
      </c>
      <c r="C22" s="24" t="s">
        <v>34</v>
      </c>
      <c r="D22" s="9">
        <v>6.6</v>
      </c>
      <c r="E22" s="9">
        <v>8.16</v>
      </c>
      <c r="F22" s="9">
        <v>5.4</v>
      </c>
      <c r="G22" s="9">
        <v>6.24</v>
      </c>
      <c r="H22" s="27">
        <f>58*0.12</f>
        <v>6.96</v>
      </c>
      <c r="I22" s="27">
        <v>17.149999999999999</v>
      </c>
      <c r="J22" s="9">
        <f t="shared" si="0"/>
        <v>50.51</v>
      </c>
      <c r="K22" s="9">
        <v>14.4</v>
      </c>
      <c r="L22" s="10">
        <f t="shared" si="1"/>
        <v>64.91</v>
      </c>
    </row>
    <row r="23" spans="1:14">
      <c r="A23" s="16">
        <v>12</v>
      </c>
      <c r="B23" s="24">
        <v>200640305</v>
      </c>
      <c r="C23" s="24" t="s">
        <v>35</v>
      </c>
      <c r="D23" s="9">
        <v>7.68</v>
      </c>
      <c r="E23" s="9">
        <v>6.66</v>
      </c>
      <c r="F23" s="9">
        <v>4.32</v>
      </c>
      <c r="G23" s="9">
        <v>6.72</v>
      </c>
      <c r="H23" s="27">
        <f>66*0.12</f>
        <v>7.92</v>
      </c>
      <c r="I23" s="27">
        <v>15.7</v>
      </c>
      <c r="J23" s="9">
        <f t="shared" si="0"/>
        <v>48.999999999999993</v>
      </c>
      <c r="K23" s="9">
        <v>16.399999999999999</v>
      </c>
      <c r="L23" s="10">
        <f t="shared" si="1"/>
        <v>65.399999999999991</v>
      </c>
    </row>
    <row r="24" spans="1:14">
      <c r="A24" s="16">
        <v>13</v>
      </c>
      <c r="B24" s="8">
        <v>200640316</v>
      </c>
      <c r="C24" s="28" t="s">
        <v>36</v>
      </c>
      <c r="D24" s="9">
        <v>7.56</v>
      </c>
      <c r="E24" s="9">
        <v>6.9</v>
      </c>
      <c r="F24" s="9">
        <v>6.48</v>
      </c>
      <c r="G24" s="9">
        <v>9.1199999999999992</v>
      </c>
      <c r="H24" s="27">
        <f>84*0.12</f>
        <v>10.08</v>
      </c>
      <c r="I24" s="27">
        <v>16.61</v>
      </c>
      <c r="J24" s="9">
        <f t="shared" si="0"/>
        <v>56.749999999999993</v>
      </c>
      <c r="K24" s="9">
        <v>15.2</v>
      </c>
      <c r="L24" s="10">
        <f t="shared" si="1"/>
        <v>71.949999999999989</v>
      </c>
    </row>
    <row r="25" spans="1:14">
      <c r="A25" s="8">
        <v>14</v>
      </c>
      <c r="B25" s="24">
        <v>200640404</v>
      </c>
      <c r="C25" s="24" t="s">
        <v>37</v>
      </c>
      <c r="D25" s="9">
        <v>5.76</v>
      </c>
      <c r="E25" s="9">
        <v>5.52</v>
      </c>
      <c r="F25" s="9">
        <v>5.04</v>
      </c>
      <c r="G25" s="9">
        <v>6.72</v>
      </c>
      <c r="H25" s="27">
        <f>62*0.12</f>
        <v>7.4399999999999995</v>
      </c>
      <c r="I25" s="27">
        <v>14.67</v>
      </c>
      <c r="J25" s="9">
        <f t="shared" si="0"/>
        <v>45.15</v>
      </c>
      <c r="K25" s="9">
        <v>13.2</v>
      </c>
      <c r="L25" s="10">
        <f t="shared" si="1"/>
        <v>58.349999999999994</v>
      </c>
    </row>
    <row r="26" spans="1:14">
      <c r="A26" s="8">
        <v>15</v>
      </c>
      <c r="B26" s="17">
        <v>200640427</v>
      </c>
      <c r="C26" s="26" t="s">
        <v>38</v>
      </c>
      <c r="D26" s="9">
        <v>6.72</v>
      </c>
      <c r="E26" s="9">
        <v>6.93</v>
      </c>
      <c r="F26" s="9">
        <v>6.96</v>
      </c>
      <c r="G26" s="9">
        <v>8.4</v>
      </c>
      <c r="H26" s="9">
        <f>69*0.12</f>
        <v>8.2799999999999994</v>
      </c>
      <c r="I26" s="9">
        <v>16.829999999999998</v>
      </c>
      <c r="J26" s="9">
        <f t="shared" si="0"/>
        <v>54.12</v>
      </c>
      <c r="K26" s="9">
        <v>13.6</v>
      </c>
      <c r="L26" s="10">
        <f t="shared" si="1"/>
        <v>67.72</v>
      </c>
    </row>
    <row r="27" spans="1:14">
      <c r="A27" s="8">
        <v>16</v>
      </c>
      <c r="B27" s="24">
        <v>200741737</v>
      </c>
      <c r="C27" s="24" t="s">
        <v>39</v>
      </c>
      <c r="D27" s="9">
        <v>6</v>
      </c>
      <c r="E27" s="9">
        <v>7.77</v>
      </c>
      <c r="F27" s="9">
        <v>8.4</v>
      </c>
      <c r="G27" s="9">
        <v>5.76</v>
      </c>
      <c r="H27" s="9">
        <f>70*0.12</f>
        <v>8.4</v>
      </c>
      <c r="I27" s="9">
        <v>16.920000000000002</v>
      </c>
      <c r="J27" s="9">
        <f t="shared" si="0"/>
        <v>53.25</v>
      </c>
      <c r="K27" s="9">
        <v>16.8</v>
      </c>
      <c r="L27" s="10">
        <f t="shared" si="1"/>
        <v>70.05</v>
      </c>
    </row>
    <row r="28" spans="1:14">
      <c r="A28" s="8">
        <v>17</v>
      </c>
      <c r="B28" s="8">
        <v>200741739</v>
      </c>
      <c r="C28" s="28" t="s">
        <v>40</v>
      </c>
      <c r="D28" s="9">
        <v>10.68</v>
      </c>
      <c r="E28" s="9">
        <v>11.16</v>
      </c>
      <c r="F28" s="9">
        <v>8.4</v>
      </c>
      <c r="G28" s="9">
        <v>10.32</v>
      </c>
      <c r="H28" s="9">
        <v>11.04</v>
      </c>
      <c r="I28" s="9">
        <v>17.510000000000002</v>
      </c>
      <c r="J28" s="9">
        <f>+I28+H28+G28+F28+E28+D28</f>
        <v>69.110000000000014</v>
      </c>
      <c r="K28" s="9">
        <v>18</v>
      </c>
      <c r="L28" s="10">
        <f t="shared" si="1"/>
        <v>87.110000000000014</v>
      </c>
      <c r="N28" s="69"/>
    </row>
    <row r="29" spans="1:14">
      <c r="A29" s="17">
        <v>18</v>
      </c>
      <c r="B29" s="17">
        <v>200741741</v>
      </c>
      <c r="C29" s="25" t="s">
        <v>41</v>
      </c>
      <c r="D29" s="9">
        <v>7.08</v>
      </c>
      <c r="E29" s="9">
        <v>7.5</v>
      </c>
      <c r="F29" s="9">
        <v>7.08</v>
      </c>
      <c r="G29" s="9">
        <v>7.2</v>
      </c>
      <c r="H29" s="9">
        <f>78*0.12</f>
        <v>9.36</v>
      </c>
      <c r="I29" s="9">
        <v>16.399999999999999</v>
      </c>
      <c r="J29" s="9">
        <v>54.86</v>
      </c>
      <c r="K29" s="9">
        <v>15.2</v>
      </c>
      <c r="L29" s="10">
        <f t="shared" si="1"/>
        <v>70.06</v>
      </c>
    </row>
    <row r="30" spans="1:14">
      <c r="A30" s="17">
        <v>19</v>
      </c>
      <c r="B30" s="17">
        <v>200741773</v>
      </c>
      <c r="C30" s="26" t="s">
        <v>42</v>
      </c>
      <c r="D30" s="9">
        <v>6.36</v>
      </c>
      <c r="E30" s="9">
        <v>7.74</v>
      </c>
      <c r="F30" s="9">
        <v>6.48</v>
      </c>
      <c r="G30" s="9">
        <v>7.8</v>
      </c>
      <c r="H30" s="9">
        <f>68*0.12</f>
        <v>8.16</v>
      </c>
      <c r="I30" s="9">
        <v>16.95</v>
      </c>
      <c r="J30" s="9">
        <f t="shared" si="0"/>
        <v>53.49</v>
      </c>
      <c r="K30" s="9">
        <v>16</v>
      </c>
      <c r="L30" s="10">
        <f t="shared" si="1"/>
        <v>69.490000000000009</v>
      </c>
    </row>
    <row r="31" spans="1:14">
      <c r="A31" s="17">
        <v>20</v>
      </c>
      <c r="B31" s="17">
        <v>200741785</v>
      </c>
      <c r="C31" s="26" t="s">
        <v>43</v>
      </c>
      <c r="D31" s="9">
        <v>7.68</v>
      </c>
      <c r="E31" s="9">
        <v>7.38</v>
      </c>
      <c r="F31" s="9">
        <v>6.72</v>
      </c>
      <c r="G31" s="9">
        <v>7.32</v>
      </c>
      <c r="H31" s="9">
        <f>74*0.12</f>
        <v>8.879999999999999</v>
      </c>
      <c r="I31" s="9">
        <v>17.54</v>
      </c>
      <c r="J31" s="9">
        <f t="shared" si="0"/>
        <v>55.519999999999996</v>
      </c>
      <c r="K31" s="9">
        <v>18</v>
      </c>
      <c r="L31" s="10">
        <f t="shared" si="1"/>
        <v>73.52</v>
      </c>
    </row>
    <row r="32" spans="1:14">
      <c r="A32" s="17">
        <v>21</v>
      </c>
      <c r="B32" s="24">
        <v>200741801</v>
      </c>
      <c r="C32" s="24" t="s">
        <v>44</v>
      </c>
      <c r="D32" s="9">
        <v>7.92</v>
      </c>
      <c r="E32" s="9">
        <v>6.09</v>
      </c>
      <c r="F32" s="9">
        <v>5.88</v>
      </c>
      <c r="G32" s="9">
        <v>7.32</v>
      </c>
      <c r="H32" s="9">
        <f>76*0.12</f>
        <v>9.1199999999999992</v>
      </c>
      <c r="I32" s="9">
        <v>16.68</v>
      </c>
      <c r="J32" s="9">
        <f t="shared" si="0"/>
        <v>53.010000000000005</v>
      </c>
      <c r="K32" s="9">
        <v>18.399999999999999</v>
      </c>
      <c r="L32" s="10">
        <f t="shared" si="1"/>
        <v>71.41</v>
      </c>
    </row>
    <row r="33" spans="1:12">
      <c r="A33" s="17">
        <v>22</v>
      </c>
      <c r="B33" s="17">
        <v>200741802</v>
      </c>
      <c r="C33" s="26" t="s">
        <v>45</v>
      </c>
      <c r="D33" s="9">
        <v>7.56</v>
      </c>
      <c r="E33" s="9">
        <v>7.5</v>
      </c>
      <c r="F33" s="9">
        <v>6.96</v>
      </c>
      <c r="G33" s="9">
        <v>7.92</v>
      </c>
      <c r="H33" s="9">
        <f>60*0.12</f>
        <v>7.1999999999999993</v>
      </c>
      <c r="I33" s="9">
        <v>16.170000000000002</v>
      </c>
      <c r="J33" s="9">
        <f t="shared" si="0"/>
        <v>53.31</v>
      </c>
      <c r="K33" s="9">
        <v>14.4</v>
      </c>
      <c r="L33" s="10">
        <f t="shared" si="1"/>
        <v>67.710000000000008</v>
      </c>
    </row>
    <row r="34" spans="1:12">
      <c r="A34" s="17">
        <v>23</v>
      </c>
      <c r="B34" s="24">
        <v>200741824</v>
      </c>
      <c r="C34" s="24" t="s">
        <v>46</v>
      </c>
      <c r="D34" s="9">
        <v>9.1199999999999992</v>
      </c>
      <c r="E34" s="9">
        <v>9.9600000000000009</v>
      </c>
      <c r="F34" s="9">
        <v>8.64</v>
      </c>
      <c r="G34" s="9">
        <v>8.4</v>
      </c>
      <c r="H34" s="9">
        <f>70*0.12</f>
        <v>8.4</v>
      </c>
      <c r="I34" s="9">
        <v>17.03</v>
      </c>
      <c r="J34" s="9">
        <f t="shared" si="0"/>
        <v>61.55</v>
      </c>
      <c r="K34" s="9">
        <v>17.2</v>
      </c>
      <c r="L34" s="10">
        <f t="shared" si="1"/>
        <v>78.75</v>
      </c>
    </row>
    <row r="35" spans="1:12">
      <c r="A35" s="17">
        <v>24</v>
      </c>
      <c r="B35" s="17">
        <v>200741830</v>
      </c>
      <c r="C35" s="26" t="s">
        <v>47</v>
      </c>
      <c r="D35" s="9">
        <v>8.16</v>
      </c>
      <c r="E35" s="9">
        <v>8.0399999999999991</v>
      </c>
      <c r="F35" s="9">
        <v>6.96</v>
      </c>
      <c r="G35" s="9">
        <v>6.72</v>
      </c>
      <c r="H35" s="9">
        <f>74*0.12</f>
        <v>8.879999999999999</v>
      </c>
      <c r="I35" s="9">
        <v>16.43</v>
      </c>
      <c r="J35" s="9">
        <f t="shared" si="0"/>
        <v>55.19</v>
      </c>
      <c r="K35" s="9">
        <v>14.4</v>
      </c>
      <c r="L35" s="10">
        <f t="shared" si="1"/>
        <v>69.59</v>
      </c>
    </row>
    <row r="36" spans="1:12">
      <c r="A36" s="17">
        <v>25</v>
      </c>
      <c r="B36" s="17">
        <v>200741832</v>
      </c>
      <c r="C36" s="26" t="s">
        <v>48</v>
      </c>
      <c r="D36" s="9">
        <v>7.68</v>
      </c>
      <c r="E36" s="9">
        <v>9.06</v>
      </c>
      <c r="F36" s="9">
        <v>7.44</v>
      </c>
      <c r="G36" s="9">
        <v>7.92</v>
      </c>
      <c r="H36" s="9">
        <f>80*0.12</f>
        <v>9.6</v>
      </c>
      <c r="I36" s="9">
        <v>16.95</v>
      </c>
      <c r="J36" s="9">
        <f t="shared" si="0"/>
        <v>58.65</v>
      </c>
      <c r="K36" s="9">
        <v>11.2</v>
      </c>
      <c r="L36" s="10">
        <f t="shared" si="1"/>
        <v>69.849999999999994</v>
      </c>
    </row>
    <row r="37" spans="1:12">
      <c r="A37" s="17">
        <v>26</v>
      </c>
      <c r="B37" s="17">
        <v>200741837</v>
      </c>
      <c r="C37" s="26" t="s">
        <v>49</v>
      </c>
      <c r="D37" s="9">
        <v>10.32</v>
      </c>
      <c r="E37" s="9">
        <v>10.14</v>
      </c>
      <c r="F37" s="9">
        <v>8.64</v>
      </c>
      <c r="G37" s="9">
        <v>9.1199999999999992</v>
      </c>
      <c r="H37" s="9">
        <f>70*0.12</f>
        <v>8.4</v>
      </c>
      <c r="I37" s="9">
        <v>18.11</v>
      </c>
      <c r="J37" s="9">
        <f t="shared" si="0"/>
        <v>64.72999999999999</v>
      </c>
      <c r="K37" s="9">
        <v>16</v>
      </c>
      <c r="L37" s="10">
        <f t="shared" si="1"/>
        <v>80.72999999999999</v>
      </c>
    </row>
    <row r="38" spans="1:12">
      <c r="A38" s="17">
        <v>27</v>
      </c>
      <c r="B38" s="17">
        <v>200741851</v>
      </c>
      <c r="C38" s="26" t="s">
        <v>50</v>
      </c>
      <c r="D38" s="9">
        <v>6.6</v>
      </c>
      <c r="E38" s="9">
        <v>6.96</v>
      </c>
      <c r="F38" s="9">
        <v>7.68</v>
      </c>
      <c r="G38" s="9">
        <v>6.36</v>
      </c>
      <c r="H38" s="9">
        <f>70*0.12</f>
        <v>8.4</v>
      </c>
      <c r="I38" s="9">
        <v>17.41</v>
      </c>
      <c r="J38" s="9">
        <f t="shared" si="0"/>
        <v>53.410000000000004</v>
      </c>
      <c r="K38" s="9">
        <v>14.8</v>
      </c>
      <c r="L38" s="10">
        <f t="shared" si="1"/>
        <v>68.210000000000008</v>
      </c>
    </row>
    <row r="39" spans="1:12">
      <c r="A39" s="17">
        <v>28</v>
      </c>
      <c r="B39" s="24">
        <v>200741855</v>
      </c>
      <c r="C39" s="24" t="s">
        <v>51</v>
      </c>
      <c r="D39" s="9">
        <v>8.76</v>
      </c>
      <c r="E39" s="9">
        <v>7.38</v>
      </c>
      <c r="F39" s="9">
        <v>8.52</v>
      </c>
      <c r="G39" s="9">
        <v>8.2799999999999994</v>
      </c>
      <c r="H39" s="9">
        <f>68*0.12</f>
        <v>8.16</v>
      </c>
      <c r="I39" s="9">
        <v>17.86</v>
      </c>
      <c r="J39" s="9">
        <f t="shared" si="0"/>
        <v>58.959999999999994</v>
      </c>
      <c r="K39" s="9">
        <v>15.6</v>
      </c>
      <c r="L39" s="10">
        <f t="shared" si="1"/>
        <v>74.559999999999988</v>
      </c>
    </row>
    <row r="40" spans="1:12">
      <c r="A40" s="17">
        <v>29</v>
      </c>
      <c r="B40" s="24">
        <v>200741859</v>
      </c>
      <c r="C40" s="24" t="s">
        <v>52</v>
      </c>
      <c r="D40" s="9">
        <v>8.2799999999999994</v>
      </c>
      <c r="E40" s="9">
        <v>5.52</v>
      </c>
      <c r="F40" s="9">
        <v>7.92</v>
      </c>
      <c r="G40" s="9">
        <v>6.72</v>
      </c>
      <c r="H40" s="9">
        <f>60*0.12</f>
        <v>7.1999999999999993</v>
      </c>
      <c r="I40" s="9">
        <v>15.78</v>
      </c>
      <c r="J40" s="9">
        <f t="shared" si="0"/>
        <v>51.42</v>
      </c>
      <c r="K40" s="9">
        <v>12.4</v>
      </c>
      <c r="L40" s="10">
        <f t="shared" si="1"/>
        <v>63.82</v>
      </c>
    </row>
    <row r="41" spans="1:12">
      <c r="A41" s="17">
        <v>30</v>
      </c>
      <c r="B41" s="17">
        <v>200742632</v>
      </c>
      <c r="C41" s="25" t="s">
        <v>53</v>
      </c>
      <c r="D41" s="9">
        <v>10.44</v>
      </c>
      <c r="E41" s="9">
        <v>8.76</v>
      </c>
      <c r="F41" s="9">
        <v>6.6</v>
      </c>
      <c r="G41" s="9">
        <v>7.08</v>
      </c>
      <c r="H41" s="9">
        <f>66*0.12</f>
        <v>7.92</v>
      </c>
      <c r="I41" s="9">
        <v>16.93</v>
      </c>
      <c r="J41" s="9">
        <f t="shared" si="0"/>
        <v>57.73</v>
      </c>
      <c r="K41" s="9">
        <v>15.2</v>
      </c>
      <c r="L41" s="10">
        <f t="shared" si="1"/>
        <v>72.929999999999993</v>
      </c>
    </row>
    <row r="42" spans="1:12">
      <c r="A42" s="17">
        <v>31</v>
      </c>
      <c r="B42" s="17">
        <v>200742638</v>
      </c>
      <c r="C42" s="26" t="s">
        <v>54</v>
      </c>
      <c r="D42" s="9">
        <v>8.2799999999999994</v>
      </c>
      <c r="E42" s="9">
        <v>5.76</v>
      </c>
      <c r="F42" s="9">
        <v>7.8</v>
      </c>
      <c r="G42" s="9">
        <v>7.2</v>
      </c>
      <c r="H42" s="9">
        <f>72*0.12</f>
        <v>8.64</v>
      </c>
      <c r="I42" s="9">
        <v>16.510000000000002</v>
      </c>
      <c r="J42" s="9">
        <f t="shared" si="0"/>
        <v>54.19</v>
      </c>
      <c r="K42" s="9">
        <v>12.8</v>
      </c>
      <c r="L42" s="10">
        <f t="shared" si="1"/>
        <v>66.989999999999995</v>
      </c>
    </row>
    <row r="43" spans="1:12">
      <c r="A43" s="17">
        <v>32</v>
      </c>
      <c r="B43" s="17">
        <v>200742781</v>
      </c>
      <c r="C43" s="26" t="s">
        <v>55</v>
      </c>
      <c r="D43" s="9">
        <v>8.16</v>
      </c>
      <c r="E43" s="9">
        <v>4.0199999999999996</v>
      </c>
      <c r="F43" s="9">
        <v>9.84</v>
      </c>
      <c r="G43" s="9">
        <v>6.6</v>
      </c>
      <c r="H43" s="9">
        <f>75*0.12</f>
        <v>9</v>
      </c>
      <c r="I43" s="9">
        <v>16.739999999999998</v>
      </c>
      <c r="J43" s="9">
        <f t="shared" si="0"/>
        <v>54.359999999999985</v>
      </c>
      <c r="K43" s="9">
        <v>14.8</v>
      </c>
      <c r="L43" s="10">
        <f t="shared" si="1"/>
        <v>69.159999999999982</v>
      </c>
    </row>
    <row r="44" spans="1:12">
      <c r="A44" s="17">
        <v>33</v>
      </c>
      <c r="B44" s="24">
        <v>200742805</v>
      </c>
      <c r="C44" s="24" t="s">
        <v>56</v>
      </c>
      <c r="D44" s="9">
        <v>7.44</v>
      </c>
      <c r="E44" s="9">
        <v>6.3</v>
      </c>
      <c r="F44" s="9">
        <v>8.16</v>
      </c>
      <c r="G44" s="9">
        <v>9.6</v>
      </c>
      <c r="H44" s="9">
        <f>66*0.12</f>
        <v>7.92</v>
      </c>
      <c r="I44" s="9">
        <v>16.91</v>
      </c>
      <c r="J44" s="9">
        <f t="shared" si="0"/>
        <v>56.33</v>
      </c>
      <c r="K44" s="9">
        <v>16.8</v>
      </c>
      <c r="L44" s="10">
        <f t="shared" si="1"/>
        <v>73.13</v>
      </c>
    </row>
    <row r="45" spans="1:12">
      <c r="A45" s="18"/>
      <c r="B45" s="18"/>
      <c r="C45" s="20"/>
      <c r="D45" s="19"/>
      <c r="E45" s="19"/>
      <c r="F45" s="19"/>
      <c r="G45" s="19"/>
      <c r="H45" s="19"/>
      <c r="I45" s="19"/>
      <c r="J45" s="19"/>
      <c r="K45" s="19"/>
      <c r="L45" s="11"/>
    </row>
    <row r="46" spans="1:12">
      <c r="A46" s="18"/>
      <c r="B46" s="18"/>
      <c r="C46" s="20"/>
      <c r="D46" s="19"/>
      <c r="E46" s="19"/>
      <c r="F46" s="19"/>
      <c r="G46" s="19"/>
      <c r="H46" s="19"/>
      <c r="I46" s="19"/>
      <c r="J46" s="19"/>
      <c r="K46" s="19"/>
      <c r="L46" s="11"/>
    </row>
    <row r="47" spans="1:12" ht="17.25" thickBot="1">
      <c r="A47" s="21"/>
      <c r="B47" s="21"/>
      <c r="C47" s="22"/>
      <c r="D47" s="19"/>
      <c r="E47" s="19"/>
      <c r="F47" s="19"/>
      <c r="G47" s="19"/>
      <c r="H47" s="40"/>
      <c r="I47" s="40"/>
      <c r="J47" s="40"/>
      <c r="K47" s="12"/>
      <c r="L47" s="11"/>
    </row>
    <row r="48" spans="1:12">
      <c r="H48" s="70" t="s">
        <v>61</v>
      </c>
      <c r="I48" s="70"/>
      <c r="J48" s="70"/>
      <c r="L48" s="1"/>
    </row>
    <row r="49" spans="4:12">
      <c r="D49" s="23"/>
      <c r="H49" s="70" t="s">
        <v>22</v>
      </c>
      <c r="I49" s="70"/>
      <c r="J49" s="70"/>
      <c r="L49" s="1"/>
    </row>
    <row r="50" spans="4:12">
      <c r="D50" s="23"/>
      <c r="H50" s="70" t="s">
        <v>23</v>
      </c>
      <c r="I50" s="70"/>
      <c r="J50" s="70"/>
      <c r="L50" s="1"/>
    </row>
  </sheetData>
  <mergeCells count="6">
    <mergeCell ref="H48:J48"/>
    <mergeCell ref="H49:J49"/>
    <mergeCell ref="H50:J50"/>
    <mergeCell ref="K3:L3"/>
    <mergeCell ref="K4:L4"/>
    <mergeCell ref="K5:L5"/>
  </mergeCells>
  <printOptions horizontalCentered="1" verticalCentered="1"/>
  <pageMargins left="0.35433070866141736" right="0.23622047244094491" top="0.27559055118110237" bottom="0.35433070866141736" header="0.15748031496062992" footer="0.31496062992125984"/>
  <pageSetup paperSize="129" scale="70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L48"/>
  <sheetViews>
    <sheetView workbookViewId="0">
      <selection activeCell="L14" sqref="L14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1.285156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29"/>
    </row>
    <row r="2" spans="1:12">
      <c r="A2" s="1" t="s">
        <v>1</v>
      </c>
      <c r="F2" s="31"/>
      <c r="G2" s="32"/>
      <c r="H2" s="33"/>
      <c r="I2" s="13"/>
    </row>
    <row r="3" spans="1:12">
      <c r="A3" s="3" t="s">
        <v>2</v>
      </c>
      <c r="B3" s="12"/>
      <c r="E3" s="13"/>
      <c r="F3" s="34"/>
      <c r="G3" s="35"/>
      <c r="H3" s="36"/>
      <c r="I3" s="13"/>
    </row>
    <row r="4" spans="1:12" ht="17.25" thickBot="1">
      <c r="A4" s="4" t="s">
        <v>3</v>
      </c>
      <c r="B4" s="12"/>
      <c r="E4" s="13"/>
      <c r="F4" s="34"/>
      <c r="G4" s="35"/>
      <c r="H4" s="36"/>
      <c r="I4" s="13"/>
    </row>
    <row r="5" spans="1:12" ht="17.25" thickBot="1">
      <c r="A5" s="5" t="s">
        <v>4</v>
      </c>
      <c r="B5" s="14"/>
      <c r="C5" s="15"/>
      <c r="E5" s="13"/>
      <c r="F5" s="37"/>
      <c r="G5" s="38"/>
      <c r="H5" s="39"/>
      <c r="I5" s="13"/>
    </row>
    <row r="6" spans="1:12">
      <c r="A6" s="3"/>
      <c r="B6" s="12"/>
      <c r="E6" s="13"/>
      <c r="I6" s="29"/>
    </row>
    <row r="7" spans="1:12">
      <c r="A7" s="1" t="s">
        <v>5</v>
      </c>
      <c r="C7" s="6" t="s">
        <v>62</v>
      </c>
      <c r="I7" s="29"/>
    </row>
    <row r="8" spans="1:12">
      <c r="A8" s="1" t="s">
        <v>7</v>
      </c>
      <c r="C8" s="6" t="s">
        <v>63</v>
      </c>
    </row>
    <row r="9" spans="1:12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2">
      <c r="A10" s="1"/>
      <c r="C10" s="30" t="s">
        <v>8</v>
      </c>
      <c r="D10" s="30" t="s">
        <v>64</v>
      </c>
      <c r="E10" s="30" t="s">
        <v>64</v>
      </c>
      <c r="F10" s="30" t="s">
        <v>64</v>
      </c>
      <c r="G10" s="30" t="s">
        <v>64</v>
      </c>
      <c r="H10" s="30" t="s">
        <v>64</v>
      </c>
      <c r="I10" s="30" t="s">
        <v>65</v>
      </c>
      <c r="J10" s="30" t="s">
        <v>9</v>
      </c>
      <c r="K10" s="30" t="s">
        <v>10</v>
      </c>
      <c r="L10" s="30" t="s">
        <v>11</v>
      </c>
    </row>
    <row r="11" spans="1:12">
      <c r="A11" s="30" t="s">
        <v>12</v>
      </c>
      <c r="B11" s="30" t="s">
        <v>13</v>
      </c>
      <c r="C11" s="30" t="s">
        <v>14</v>
      </c>
      <c r="D11" s="30" t="s">
        <v>15</v>
      </c>
      <c r="E11" s="30" t="s">
        <v>16</v>
      </c>
      <c r="F11" s="30" t="s">
        <v>17</v>
      </c>
      <c r="G11" s="30" t="s">
        <v>18</v>
      </c>
      <c r="H11" s="30" t="s">
        <v>19</v>
      </c>
      <c r="I11" s="30" t="s">
        <v>59</v>
      </c>
      <c r="J11" s="30" t="s">
        <v>20</v>
      </c>
      <c r="K11" s="30" t="s">
        <v>21</v>
      </c>
      <c r="L11" s="30" t="s">
        <v>57</v>
      </c>
    </row>
    <row r="12" spans="1:12">
      <c r="A12" s="8">
        <v>1</v>
      </c>
      <c r="B12" s="41">
        <v>200110232</v>
      </c>
      <c r="C12" s="41" t="s">
        <v>24</v>
      </c>
      <c r="D12" s="9">
        <v>6.17</v>
      </c>
      <c r="E12" s="9">
        <v>6.17</v>
      </c>
      <c r="F12" s="9">
        <v>7.8</v>
      </c>
      <c r="G12" s="9">
        <v>3.9</v>
      </c>
      <c r="H12" s="9">
        <v>6.98</v>
      </c>
      <c r="I12" s="9">
        <v>12.75</v>
      </c>
      <c r="J12" s="9">
        <f>+I12+H12+G12+F12+E12+D12</f>
        <v>43.77</v>
      </c>
      <c r="K12" s="9">
        <v>17.25</v>
      </c>
      <c r="L12" s="10">
        <f>+K12+J12</f>
        <v>61.02</v>
      </c>
    </row>
    <row r="13" spans="1:12">
      <c r="A13" s="16">
        <v>2</v>
      </c>
      <c r="B13" s="41">
        <v>200440081</v>
      </c>
      <c r="C13" s="41" t="s">
        <v>26</v>
      </c>
      <c r="D13" s="47">
        <v>6.17</v>
      </c>
      <c r="E13" s="47">
        <v>4.22</v>
      </c>
      <c r="F13" s="9">
        <v>11.05</v>
      </c>
      <c r="G13" s="9">
        <v>3.25</v>
      </c>
      <c r="H13" s="9">
        <v>8.77</v>
      </c>
      <c r="I13" s="9">
        <v>13.25</v>
      </c>
      <c r="J13" s="9">
        <f t="shared" ref="J13:J42" si="0">+I13+H13+G13+F13+E13+D13</f>
        <v>46.71</v>
      </c>
      <c r="K13" s="9">
        <v>14.5</v>
      </c>
      <c r="L13" s="10">
        <f t="shared" ref="L13:L42" si="1">+K13+J13</f>
        <v>61.21</v>
      </c>
    </row>
    <row r="14" spans="1:12">
      <c r="A14" s="17">
        <v>3</v>
      </c>
      <c r="B14" s="42">
        <v>200440105</v>
      </c>
      <c r="C14" s="43" t="s">
        <v>27</v>
      </c>
      <c r="D14" s="66">
        <v>8.1199999999999992</v>
      </c>
      <c r="E14" s="66">
        <v>6.17</v>
      </c>
      <c r="F14" s="67">
        <v>8.4499999999999993</v>
      </c>
      <c r="G14" s="67">
        <v>5.2</v>
      </c>
      <c r="H14" s="67">
        <v>8.61</v>
      </c>
      <c r="I14" s="67">
        <v>12.25</v>
      </c>
      <c r="J14" s="67">
        <f t="shared" si="0"/>
        <v>48.8</v>
      </c>
      <c r="K14" s="67">
        <v>15.5</v>
      </c>
      <c r="L14" s="68">
        <f t="shared" si="1"/>
        <v>64.3</v>
      </c>
    </row>
    <row r="15" spans="1:12">
      <c r="A15" s="16">
        <v>4</v>
      </c>
      <c r="B15" s="42">
        <v>200440171</v>
      </c>
      <c r="C15" s="44" t="s">
        <v>28</v>
      </c>
      <c r="D15" s="66">
        <v>7.47</v>
      </c>
      <c r="E15" s="66">
        <v>6.82</v>
      </c>
      <c r="F15" s="67">
        <v>12.35</v>
      </c>
      <c r="G15" s="67">
        <v>4.55</v>
      </c>
      <c r="H15" s="67">
        <v>10.4</v>
      </c>
      <c r="I15" s="67">
        <v>13.25</v>
      </c>
      <c r="J15" s="67">
        <f t="shared" si="0"/>
        <v>54.839999999999996</v>
      </c>
      <c r="K15" s="67">
        <v>17</v>
      </c>
      <c r="L15" s="68">
        <f t="shared" si="1"/>
        <v>71.84</v>
      </c>
    </row>
    <row r="16" spans="1:12">
      <c r="A16" s="16">
        <v>5</v>
      </c>
      <c r="B16" s="41">
        <v>200440336</v>
      </c>
      <c r="C16" s="41" t="s">
        <v>29</v>
      </c>
      <c r="D16" s="47">
        <v>7.15</v>
      </c>
      <c r="E16" s="47">
        <v>7.15</v>
      </c>
      <c r="F16" s="9">
        <v>11.05</v>
      </c>
      <c r="G16" s="9">
        <v>5.85</v>
      </c>
      <c r="H16" s="9">
        <v>8.77</v>
      </c>
      <c r="I16" s="9">
        <v>12.75</v>
      </c>
      <c r="J16" s="9">
        <f t="shared" si="0"/>
        <v>52.72</v>
      </c>
      <c r="K16" s="9">
        <v>13.5</v>
      </c>
      <c r="L16" s="10">
        <f t="shared" si="1"/>
        <v>66.22</v>
      </c>
    </row>
    <row r="17" spans="1:12">
      <c r="A17" s="16">
        <v>6</v>
      </c>
      <c r="B17" s="41">
        <v>200540201</v>
      </c>
      <c r="C17" s="41" t="s">
        <v>30</v>
      </c>
      <c r="D17" s="47">
        <v>5.52</v>
      </c>
      <c r="E17" s="47">
        <v>6.5</v>
      </c>
      <c r="F17" s="9">
        <v>10.72</v>
      </c>
      <c r="G17" s="9">
        <v>3.9</v>
      </c>
      <c r="H17" s="9">
        <v>10.4</v>
      </c>
      <c r="I17" s="9">
        <v>13.75</v>
      </c>
      <c r="J17" s="9">
        <f t="shared" si="0"/>
        <v>50.789999999999992</v>
      </c>
      <c r="K17" s="9">
        <v>15.5</v>
      </c>
      <c r="L17" s="10">
        <f t="shared" si="1"/>
        <v>66.289999999999992</v>
      </c>
    </row>
    <row r="18" spans="1:12">
      <c r="A18" s="16">
        <v>7</v>
      </c>
      <c r="B18" s="41">
        <v>200540236</v>
      </c>
      <c r="C18" s="41" t="s">
        <v>31</v>
      </c>
      <c r="D18" s="47">
        <v>6.17</v>
      </c>
      <c r="E18" s="47">
        <v>5.52</v>
      </c>
      <c r="F18" s="9">
        <v>11.05</v>
      </c>
      <c r="G18" s="9">
        <v>2.92</v>
      </c>
      <c r="H18" s="9">
        <v>9.26</v>
      </c>
      <c r="I18" s="9">
        <v>12.75</v>
      </c>
      <c r="J18" s="9">
        <f t="shared" si="0"/>
        <v>47.67</v>
      </c>
      <c r="K18" s="9">
        <v>16</v>
      </c>
      <c r="L18" s="10">
        <f t="shared" si="1"/>
        <v>63.67</v>
      </c>
    </row>
    <row r="19" spans="1:12">
      <c r="A19" s="16">
        <v>8</v>
      </c>
      <c r="B19" s="41">
        <v>200540308</v>
      </c>
      <c r="C19" s="41" t="s">
        <v>33</v>
      </c>
      <c r="D19" s="47">
        <v>6.5</v>
      </c>
      <c r="E19" s="47">
        <v>6.82</v>
      </c>
      <c r="F19" s="9">
        <v>9.42</v>
      </c>
      <c r="G19" s="9">
        <v>4.55</v>
      </c>
      <c r="H19" s="9">
        <v>9.42</v>
      </c>
      <c r="I19" s="9">
        <v>13.25</v>
      </c>
      <c r="J19" s="9">
        <f t="shared" si="0"/>
        <v>49.96</v>
      </c>
      <c r="K19" s="9">
        <v>15</v>
      </c>
      <c r="L19" s="10">
        <f t="shared" si="1"/>
        <v>64.960000000000008</v>
      </c>
    </row>
    <row r="20" spans="1:12">
      <c r="A20" s="16">
        <v>9</v>
      </c>
      <c r="B20" s="41">
        <v>200640206</v>
      </c>
      <c r="C20" s="41" t="s">
        <v>34</v>
      </c>
      <c r="D20" s="47">
        <v>6.5</v>
      </c>
      <c r="E20" s="47">
        <v>6.17</v>
      </c>
      <c r="F20" s="9">
        <v>10.4</v>
      </c>
      <c r="G20" s="9">
        <v>4.55</v>
      </c>
      <c r="H20" s="9">
        <v>9.75</v>
      </c>
      <c r="I20" s="9">
        <v>13</v>
      </c>
      <c r="J20" s="9">
        <f t="shared" si="0"/>
        <v>50.370000000000005</v>
      </c>
      <c r="K20" s="9">
        <v>17.5</v>
      </c>
      <c r="L20" s="10">
        <f t="shared" si="1"/>
        <v>67.87</v>
      </c>
    </row>
    <row r="21" spans="1:12">
      <c r="A21" s="16">
        <v>10</v>
      </c>
      <c r="B21" s="41">
        <v>200640305</v>
      </c>
      <c r="C21" s="41" t="s">
        <v>35</v>
      </c>
      <c r="D21" s="47">
        <v>5.85</v>
      </c>
      <c r="E21" s="47">
        <v>5.52</v>
      </c>
      <c r="F21" s="9">
        <v>9.42</v>
      </c>
      <c r="G21" s="9">
        <v>3.9</v>
      </c>
      <c r="H21" s="9">
        <v>8.93</v>
      </c>
      <c r="I21" s="9">
        <v>13.25</v>
      </c>
      <c r="J21" s="9">
        <f t="shared" si="0"/>
        <v>46.87</v>
      </c>
      <c r="K21" s="9">
        <v>17.5</v>
      </c>
      <c r="L21" s="10">
        <f t="shared" si="1"/>
        <v>64.37</v>
      </c>
    </row>
    <row r="22" spans="1:12">
      <c r="A22" s="16">
        <v>11</v>
      </c>
      <c r="B22" s="45">
        <v>200640316</v>
      </c>
      <c r="C22" s="46" t="s">
        <v>36</v>
      </c>
      <c r="D22" s="47">
        <v>8.77</v>
      </c>
      <c r="E22" s="47">
        <v>7.15</v>
      </c>
      <c r="F22" s="9">
        <v>11.37</v>
      </c>
      <c r="G22" s="9">
        <v>4.55</v>
      </c>
      <c r="H22" s="27">
        <v>9.1</v>
      </c>
      <c r="I22" s="27">
        <v>13</v>
      </c>
      <c r="J22" s="9">
        <f t="shared" si="0"/>
        <v>53.94</v>
      </c>
      <c r="K22" s="9">
        <v>16.5</v>
      </c>
      <c r="L22" s="10">
        <f t="shared" si="1"/>
        <v>70.44</v>
      </c>
    </row>
    <row r="23" spans="1:12">
      <c r="A23" s="16">
        <v>12</v>
      </c>
      <c r="B23" s="41">
        <v>200640404</v>
      </c>
      <c r="C23" s="41" t="s">
        <v>37</v>
      </c>
      <c r="D23" s="47">
        <v>6.17</v>
      </c>
      <c r="E23" s="47">
        <v>7.15</v>
      </c>
      <c r="F23" s="9">
        <v>11.05</v>
      </c>
      <c r="G23" s="9">
        <v>4.22</v>
      </c>
      <c r="H23" s="27">
        <v>9.1</v>
      </c>
      <c r="I23" s="27">
        <v>12.75</v>
      </c>
      <c r="J23" s="9">
        <f t="shared" si="0"/>
        <v>50.440000000000005</v>
      </c>
      <c r="K23" s="9">
        <v>14</v>
      </c>
      <c r="L23" s="10">
        <f t="shared" si="1"/>
        <v>64.44</v>
      </c>
    </row>
    <row r="24" spans="1:12">
      <c r="A24" s="16">
        <v>13</v>
      </c>
      <c r="B24" s="42">
        <v>200640427</v>
      </c>
      <c r="C24" s="44" t="s">
        <v>38</v>
      </c>
      <c r="D24" s="47">
        <v>7.8</v>
      </c>
      <c r="E24" s="47">
        <v>6.5</v>
      </c>
      <c r="F24" s="9">
        <v>11.37</v>
      </c>
      <c r="G24" s="9">
        <v>6.17</v>
      </c>
      <c r="H24" s="27">
        <v>10.88</v>
      </c>
      <c r="I24" s="27">
        <v>13.5</v>
      </c>
      <c r="J24" s="9">
        <f t="shared" si="0"/>
        <v>56.22</v>
      </c>
      <c r="K24" s="9">
        <v>17</v>
      </c>
      <c r="L24" s="10">
        <f t="shared" si="1"/>
        <v>73.22</v>
      </c>
    </row>
    <row r="25" spans="1:12">
      <c r="A25" s="8">
        <v>14</v>
      </c>
      <c r="B25" s="41">
        <v>200741737</v>
      </c>
      <c r="C25" s="41" t="s">
        <v>39</v>
      </c>
      <c r="D25" s="47">
        <v>7.8</v>
      </c>
      <c r="E25" s="47">
        <v>7.47</v>
      </c>
      <c r="F25" s="9">
        <v>10.07</v>
      </c>
      <c r="G25" s="9">
        <v>6.17</v>
      </c>
      <c r="H25" s="27">
        <v>9.42</v>
      </c>
      <c r="I25" s="27">
        <v>14</v>
      </c>
      <c r="J25" s="9">
        <f t="shared" si="0"/>
        <v>54.93</v>
      </c>
      <c r="K25" s="9">
        <v>18</v>
      </c>
      <c r="L25" s="10">
        <f t="shared" si="1"/>
        <v>72.930000000000007</v>
      </c>
    </row>
    <row r="26" spans="1:12">
      <c r="A26" s="8">
        <v>15</v>
      </c>
      <c r="B26" s="45">
        <v>200741739</v>
      </c>
      <c r="C26" s="46" t="s">
        <v>40</v>
      </c>
      <c r="D26" s="47">
        <v>9.1</v>
      </c>
      <c r="E26" s="47">
        <v>9.42</v>
      </c>
      <c r="F26" s="9">
        <v>11.05</v>
      </c>
      <c r="G26" s="9">
        <v>5.52</v>
      </c>
      <c r="H26" s="9">
        <v>11.37</v>
      </c>
      <c r="I26" s="9">
        <v>12.5</v>
      </c>
      <c r="J26" s="9">
        <f t="shared" si="0"/>
        <v>58.96</v>
      </c>
      <c r="K26" s="9">
        <v>18</v>
      </c>
      <c r="L26" s="10">
        <f t="shared" si="1"/>
        <v>76.960000000000008</v>
      </c>
    </row>
    <row r="27" spans="1:12">
      <c r="A27" s="8">
        <v>16</v>
      </c>
      <c r="B27" s="42">
        <v>200741741</v>
      </c>
      <c r="C27" s="43" t="s">
        <v>41</v>
      </c>
      <c r="D27" s="47">
        <v>6.17</v>
      </c>
      <c r="E27" s="47">
        <v>8.77</v>
      </c>
      <c r="F27" s="9">
        <v>11.05</v>
      </c>
      <c r="G27" s="9">
        <v>5.2</v>
      </c>
      <c r="H27" s="9">
        <v>11.37</v>
      </c>
      <c r="I27" s="9">
        <v>13</v>
      </c>
      <c r="J27" s="9">
        <f t="shared" si="0"/>
        <v>55.56</v>
      </c>
      <c r="K27" s="9">
        <v>16</v>
      </c>
      <c r="L27" s="10">
        <f t="shared" si="1"/>
        <v>71.56</v>
      </c>
    </row>
    <row r="28" spans="1:12">
      <c r="A28" s="8">
        <v>17</v>
      </c>
      <c r="B28" s="42">
        <v>200741773</v>
      </c>
      <c r="C28" s="44" t="s">
        <v>42</v>
      </c>
      <c r="D28" s="47">
        <v>6.17</v>
      </c>
      <c r="E28" s="47">
        <v>8.1199999999999992</v>
      </c>
      <c r="F28" s="9">
        <v>11.05</v>
      </c>
      <c r="G28" s="9">
        <v>5.2</v>
      </c>
      <c r="H28" s="9">
        <v>10.23</v>
      </c>
      <c r="I28" s="9">
        <v>14</v>
      </c>
      <c r="J28" s="9">
        <f t="shared" si="0"/>
        <v>54.77</v>
      </c>
      <c r="K28" s="9">
        <v>14.5</v>
      </c>
      <c r="L28" s="10">
        <f t="shared" si="1"/>
        <v>69.27000000000001</v>
      </c>
    </row>
    <row r="29" spans="1:12">
      <c r="A29" s="17">
        <v>18</v>
      </c>
      <c r="B29" s="42">
        <v>200741785</v>
      </c>
      <c r="C29" s="44" t="s">
        <v>43</v>
      </c>
      <c r="D29" s="47">
        <v>7.15</v>
      </c>
      <c r="E29" s="47">
        <v>7.8</v>
      </c>
      <c r="F29" s="9">
        <v>10.4</v>
      </c>
      <c r="G29" s="9">
        <v>6.17</v>
      </c>
      <c r="H29" s="9">
        <v>10.07</v>
      </c>
      <c r="I29" s="9">
        <v>13.75</v>
      </c>
      <c r="J29" s="9">
        <f t="shared" si="0"/>
        <v>55.339999999999996</v>
      </c>
      <c r="K29" s="9">
        <v>18</v>
      </c>
      <c r="L29" s="10">
        <f t="shared" si="1"/>
        <v>73.34</v>
      </c>
    </row>
    <row r="30" spans="1:12">
      <c r="A30" s="17">
        <v>19</v>
      </c>
      <c r="B30" s="41">
        <v>200741801</v>
      </c>
      <c r="C30" s="41" t="s">
        <v>44</v>
      </c>
      <c r="D30" s="47">
        <v>4.87</v>
      </c>
      <c r="E30" s="47">
        <v>5.85</v>
      </c>
      <c r="F30" s="9">
        <v>11.37</v>
      </c>
      <c r="G30" s="9">
        <v>4.55</v>
      </c>
      <c r="H30" s="9">
        <v>9.58</v>
      </c>
      <c r="I30" s="9">
        <v>13.5</v>
      </c>
      <c r="J30" s="9">
        <f t="shared" si="0"/>
        <v>49.72</v>
      </c>
      <c r="K30" s="9">
        <v>17.5</v>
      </c>
      <c r="L30" s="10">
        <f t="shared" si="1"/>
        <v>67.22</v>
      </c>
    </row>
    <row r="31" spans="1:12">
      <c r="A31" s="17">
        <v>20</v>
      </c>
      <c r="B31" s="42">
        <v>200741802</v>
      </c>
      <c r="C31" s="44" t="s">
        <v>45</v>
      </c>
      <c r="D31" s="47">
        <v>5.85</v>
      </c>
      <c r="E31" s="47">
        <v>6.5</v>
      </c>
      <c r="F31" s="9">
        <v>10.72</v>
      </c>
      <c r="G31" s="9">
        <v>5.2</v>
      </c>
      <c r="H31" s="9">
        <v>9.75</v>
      </c>
      <c r="I31" s="9">
        <v>13</v>
      </c>
      <c r="J31" s="9">
        <f t="shared" si="0"/>
        <v>51.02</v>
      </c>
      <c r="K31" s="9">
        <v>16.5</v>
      </c>
      <c r="L31" s="10">
        <f t="shared" si="1"/>
        <v>67.52000000000001</v>
      </c>
    </row>
    <row r="32" spans="1:12">
      <c r="A32" s="17">
        <v>21</v>
      </c>
      <c r="B32" s="41">
        <v>200741824</v>
      </c>
      <c r="C32" s="41" t="s">
        <v>46</v>
      </c>
      <c r="D32" s="47">
        <v>6.82</v>
      </c>
      <c r="E32" s="47">
        <v>8.1199999999999992</v>
      </c>
      <c r="F32" s="9">
        <v>10.4</v>
      </c>
      <c r="G32" s="9">
        <v>4.22</v>
      </c>
      <c r="H32" s="9">
        <v>11.7</v>
      </c>
      <c r="I32" s="9">
        <v>13.75</v>
      </c>
      <c r="J32" s="9">
        <f t="shared" si="0"/>
        <v>55.01</v>
      </c>
      <c r="K32" s="9">
        <v>17.5</v>
      </c>
      <c r="L32" s="10">
        <f t="shared" si="1"/>
        <v>72.509999999999991</v>
      </c>
    </row>
    <row r="33" spans="1:12">
      <c r="A33" s="17">
        <v>22</v>
      </c>
      <c r="B33" s="42">
        <v>200741830</v>
      </c>
      <c r="C33" s="44" t="s">
        <v>47</v>
      </c>
      <c r="D33" s="47">
        <v>7.15</v>
      </c>
      <c r="E33" s="47">
        <v>7.47</v>
      </c>
      <c r="F33" s="9">
        <v>9.42</v>
      </c>
      <c r="G33" s="9">
        <v>4.87</v>
      </c>
      <c r="H33" s="9">
        <v>10.4</v>
      </c>
      <c r="I33" s="9">
        <v>12.5</v>
      </c>
      <c r="J33" s="9">
        <f t="shared" si="0"/>
        <v>51.809999999999995</v>
      </c>
      <c r="K33" s="9">
        <v>17.5</v>
      </c>
      <c r="L33" s="10">
        <f t="shared" si="1"/>
        <v>69.31</v>
      </c>
    </row>
    <row r="34" spans="1:12">
      <c r="A34" s="17">
        <v>23</v>
      </c>
      <c r="B34" s="42">
        <v>200741832</v>
      </c>
      <c r="C34" s="44" t="s">
        <v>48</v>
      </c>
      <c r="D34" s="47">
        <v>6.82</v>
      </c>
      <c r="E34" s="47">
        <v>7.47</v>
      </c>
      <c r="F34" s="9">
        <v>10.4</v>
      </c>
      <c r="G34" s="9">
        <v>5.52</v>
      </c>
      <c r="H34" s="9">
        <v>10.88</v>
      </c>
      <c r="I34" s="9">
        <v>13.25</v>
      </c>
      <c r="J34" s="9">
        <f t="shared" si="0"/>
        <v>54.34</v>
      </c>
      <c r="K34" s="9">
        <v>17.5</v>
      </c>
      <c r="L34" s="10">
        <f t="shared" si="1"/>
        <v>71.84</v>
      </c>
    </row>
    <row r="35" spans="1:12">
      <c r="A35" s="17">
        <v>24</v>
      </c>
      <c r="B35" s="42">
        <v>200741837</v>
      </c>
      <c r="C35" s="44" t="s">
        <v>49</v>
      </c>
      <c r="D35" s="47">
        <v>8.77</v>
      </c>
      <c r="E35" s="47">
        <v>9.75</v>
      </c>
      <c r="F35" s="9">
        <v>12.02</v>
      </c>
      <c r="G35" s="9">
        <v>4.55</v>
      </c>
      <c r="H35" s="9">
        <v>11.53</v>
      </c>
      <c r="I35" s="9">
        <v>13.25</v>
      </c>
      <c r="J35" s="9">
        <f t="shared" si="0"/>
        <v>59.870000000000005</v>
      </c>
      <c r="K35" s="9">
        <v>17</v>
      </c>
      <c r="L35" s="10">
        <f t="shared" si="1"/>
        <v>76.87</v>
      </c>
    </row>
    <row r="36" spans="1:12">
      <c r="A36" s="17">
        <v>25</v>
      </c>
      <c r="B36" s="42">
        <v>200741851</v>
      </c>
      <c r="C36" s="44" t="s">
        <v>50</v>
      </c>
      <c r="D36" s="47">
        <v>4.22</v>
      </c>
      <c r="E36" s="47">
        <v>6.82</v>
      </c>
      <c r="F36" s="9">
        <v>12.35</v>
      </c>
      <c r="G36" s="9">
        <v>3.57</v>
      </c>
      <c r="H36" s="9">
        <v>10.88</v>
      </c>
      <c r="I36" s="9">
        <v>13.25</v>
      </c>
      <c r="J36" s="9">
        <f t="shared" si="0"/>
        <v>51.09</v>
      </c>
      <c r="K36" s="9">
        <v>15.5</v>
      </c>
      <c r="L36" s="10">
        <f t="shared" si="1"/>
        <v>66.59</v>
      </c>
    </row>
    <row r="37" spans="1:12">
      <c r="A37" s="17">
        <v>26</v>
      </c>
      <c r="B37" s="41">
        <v>200741855</v>
      </c>
      <c r="C37" s="41" t="s">
        <v>51</v>
      </c>
      <c r="D37" s="47">
        <v>5.85</v>
      </c>
      <c r="E37" s="47">
        <v>8.4499999999999993</v>
      </c>
      <c r="F37" s="9">
        <v>10.4</v>
      </c>
      <c r="G37" s="9">
        <v>2.6</v>
      </c>
      <c r="H37" s="9">
        <v>11.37</v>
      </c>
      <c r="I37" s="9">
        <v>12.75</v>
      </c>
      <c r="J37" s="9">
        <f t="shared" si="0"/>
        <v>51.419999999999995</v>
      </c>
      <c r="K37" s="9">
        <v>19</v>
      </c>
      <c r="L37" s="10">
        <f t="shared" si="1"/>
        <v>70.419999999999987</v>
      </c>
    </row>
    <row r="38" spans="1:12">
      <c r="A38" s="17">
        <v>27</v>
      </c>
      <c r="B38" s="41">
        <v>200741859</v>
      </c>
      <c r="C38" s="41" t="s">
        <v>52</v>
      </c>
      <c r="D38" s="47">
        <v>8.1199999999999992</v>
      </c>
      <c r="E38" s="47">
        <v>6.17</v>
      </c>
      <c r="F38" s="9">
        <v>12.02</v>
      </c>
      <c r="G38" s="9">
        <v>3.9</v>
      </c>
      <c r="H38" s="9">
        <v>11.05</v>
      </c>
      <c r="I38" s="9">
        <v>12.75</v>
      </c>
      <c r="J38" s="9">
        <f t="shared" si="0"/>
        <v>54.01</v>
      </c>
      <c r="K38" s="9">
        <v>13</v>
      </c>
      <c r="L38" s="10">
        <f t="shared" si="1"/>
        <v>67.009999999999991</v>
      </c>
    </row>
    <row r="39" spans="1:12">
      <c r="A39" s="17">
        <v>28</v>
      </c>
      <c r="B39" s="42">
        <v>200742632</v>
      </c>
      <c r="C39" s="43" t="s">
        <v>53</v>
      </c>
      <c r="D39" s="47">
        <v>8.4499999999999993</v>
      </c>
      <c r="E39" s="47">
        <v>6.5</v>
      </c>
      <c r="F39" s="9">
        <v>8.77</v>
      </c>
      <c r="G39" s="9">
        <v>4.22</v>
      </c>
      <c r="H39" s="9">
        <v>11.37</v>
      </c>
      <c r="I39" s="9">
        <v>13.5</v>
      </c>
      <c r="J39" s="9">
        <f t="shared" si="0"/>
        <v>52.81</v>
      </c>
      <c r="K39" s="9">
        <v>16.5</v>
      </c>
      <c r="L39" s="10">
        <f t="shared" si="1"/>
        <v>69.31</v>
      </c>
    </row>
    <row r="40" spans="1:12">
      <c r="A40" s="17">
        <v>29</v>
      </c>
      <c r="B40" s="42">
        <v>200742638</v>
      </c>
      <c r="C40" s="44" t="s">
        <v>54</v>
      </c>
      <c r="D40" s="47">
        <v>8.4499999999999993</v>
      </c>
      <c r="E40" s="47">
        <v>11.7</v>
      </c>
      <c r="F40" s="9">
        <v>11.7</v>
      </c>
      <c r="G40" s="9">
        <v>3.57</v>
      </c>
      <c r="H40" s="9">
        <v>9.1</v>
      </c>
      <c r="I40" s="9">
        <v>13</v>
      </c>
      <c r="J40" s="9">
        <f>+I40+H40+G40+F40+E40+D40</f>
        <v>57.52000000000001</v>
      </c>
      <c r="K40" s="9">
        <v>13.5</v>
      </c>
      <c r="L40" s="10">
        <f t="shared" si="1"/>
        <v>71.02000000000001</v>
      </c>
    </row>
    <row r="41" spans="1:12">
      <c r="A41" s="17">
        <v>30</v>
      </c>
      <c r="B41" s="42">
        <v>200742781</v>
      </c>
      <c r="C41" s="44" t="s">
        <v>55</v>
      </c>
      <c r="D41" s="47">
        <v>6.82</v>
      </c>
      <c r="E41" s="47">
        <v>6.82</v>
      </c>
      <c r="F41" s="9">
        <v>9.75</v>
      </c>
      <c r="G41" s="9">
        <v>4.55</v>
      </c>
      <c r="H41" s="9">
        <v>9.91</v>
      </c>
      <c r="I41" s="9">
        <v>12.75</v>
      </c>
      <c r="J41" s="9">
        <f t="shared" si="0"/>
        <v>50.6</v>
      </c>
      <c r="K41" s="9">
        <v>18.5</v>
      </c>
      <c r="L41" s="10">
        <f t="shared" si="1"/>
        <v>69.099999999999994</v>
      </c>
    </row>
    <row r="42" spans="1:12">
      <c r="A42" s="17">
        <v>31</v>
      </c>
      <c r="B42" s="41">
        <v>200742805</v>
      </c>
      <c r="C42" s="41" t="s">
        <v>56</v>
      </c>
      <c r="D42" s="66">
        <v>7.8</v>
      </c>
      <c r="E42" s="66">
        <v>5.52</v>
      </c>
      <c r="F42" s="67">
        <v>10.72</v>
      </c>
      <c r="G42" s="67">
        <v>4.87</v>
      </c>
      <c r="H42" s="67">
        <v>10.07</v>
      </c>
      <c r="I42" s="67">
        <v>13.75</v>
      </c>
      <c r="J42" s="67">
        <f t="shared" si="0"/>
        <v>52.730000000000004</v>
      </c>
      <c r="K42" s="67">
        <v>17.5</v>
      </c>
      <c r="L42" s="68">
        <f t="shared" si="1"/>
        <v>70.23</v>
      </c>
    </row>
    <row r="43" spans="1:12">
      <c r="A43" s="18"/>
      <c r="B43" s="18"/>
      <c r="C43" s="20"/>
      <c r="D43" s="19"/>
      <c r="E43" s="19"/>
      <c r="F43" s="19"/>
      <c r="G43" s="19"/>
      <c r="H43" s="19"/>
      <c r="I43" s="19"/>
      <c r="J43" s="19"/>
      <c r="K43" s="19"/>
      <c r="L43" s="11"/>
    </row>
    <row r="44" spans="1:12">
      <c r="A44" s="18"/>
      <c r="B44" s="18"/>
      <c r="C44" s="20"/>
      <c r="D44" s="19"/>
      <c r="E44" s="19"/>
      <c r="F44" s="19"/>
      <c r="G44" s="19"/>
      <c r="H44" s="19"/>
      <c r="I44" s="19"/>
      <c r="J44" s="19"/>
      <c r="K44" s="19"/>
      <c r="L44" s="11"/>
    </row>
    <row r="45" spans="1:12" ht="17.25" thickBot="1">
      <c r="A45" s="21"/>
      <c r="B45" s="21"/>
      <c r="C45" s="22"/>
      <c r="D45" s="19"/>
      <c r="E45" s="19"/>
      <c r="F45" s="19"/>
      <c r="G45" s="19"/>
      <c r="H45" s="40"/>
      <c r="I45" s="40"/>
      <c r="J45" s="40"/>
      <c r="K45" s="12"/>
      <c r="L45" s="11"/>
    </row>
    <row r="46" spans="1:12">
      <c r="H46" s="70" t="s">
        <v>66</v>
      </c>
      <c r="I46" s="70"/>
      <c r="J46" s="70"/>
      <c r="L46" s="1"/>
    </row>
    <row r="47" spans="1:12">
      <c r="D47" s="23"/>
      <c r="H47" s="70" t="s">
        <v>67</v>
      </c>
      <c r="I47" s="70"/>
      <c r="J47" s="70"/>
      <c r="L47" s="1"/>
    </row>
    <row r="48" spans="1:12">
      <c r="D48" s="23"/>
      <c r="H48" s="70" t="s">
        <v>68</v>
      </c>
      <c r="I48" s="70"/>
      <c r="J48" s="70"/>
      <c r="L48" s="1"/>
    </row>
  </sheetData>
  <mergeCells count="3">
    <mergeCell ref="H46:J46"/>
    <mergeCell ref="H47:J47"/>
    <mergeCell ref="H48:J48"/>
  </mergeCells>
  <printOptions horizontalCentered="1" verticalCentered="1"/>
  <pageMargins left="0.13" right="0.17" top="0.23" bottom="0.11" header="0.2" footer="0.09"/>
  <pageSetup paperSize="129" scale="75" orientation="landscape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L49"/>
  <sheetViews>
    <sheetView topLeftCell="A2" workbookViewId="0">
      <selection activeCell="K44" sqref="K44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1.285156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29"/>
    </row>
    <row r="2" spans="1:12">
      <c r="A2" s="1" t="s">
        <v>1</v>
      </c>
      <c r="F2" s="31"/>
      <c r="G2" s="32"/>
      <c r="H2" s="33"/>
      <c r="I2" s="13"/>
    </row>
    <row r="3" spans="1:12">
      <c r="A3" s="3" t="s">
        <v>2</v>
      </c>
      <c r="B3" s="12"/>
      <c r="E3" s="13"/>
      <c r="F3" s="34"/>
      <c r="G3" s="35"/>
      <c r="H3" s="36"/>
      <c r="I3" s="13"/>
    </row>
    <row r="4" spans="1:12" ht="17.25" thickBot="1">
      <c r="A4" s="4" t="s">
        <v>3</v>
      </c>
      <c r="B4" s="12"/>
      <c r="E4" s="13"/>
      <c r="F4" s="34"/>
      <c r="G4" s="35"/>
      <c r="H4" s="36"/>
      <c r="I4" s="13"/>
    </row>
    <row r="5" spans="1:12" ht="17.25" thickBot="1">
      <c r="A5" s="5" t="s">
        <v>4</v>
      </c>
      <c r="B5" s="14"/>
      <c r="C5" s="15"/>
      <c r="E5" s="13"/>
      <c r="F5" s="37"/>
      <c r="G5" s="38"/>
      <c r="H5" s="39"/>
      <c r="I5" s="13"/>
    </row>
    <row r="6" spans="1:12">
      <c r="A6" s="3"/>
      <c r="B6" s="12"/>
      <c r="E6" s="13"/>
      <c r="I6" s="29"/>
    </row>
    <row r="7" spans="1:12">
      <c r="A7" s="1" t="s">
        <v>5</v>
      </c>
      <c r="C7" s="6" t="s">
        <v>69</v>
      </c>
      <c r="I7" s="29"/>
    </row>
    <row r="8" spans="1:12">
      <c r="A8" s="1" t="s">
        <v>7</v>
      </c>
      <c r="C8" s="6" t="s">
        <v>70</v>
      </c>
    </row>
    <row r="9" spans="1:12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2">
      <c r="A10" s="1"/>
      <c r="C10" s="30" t="s">
        <v>8</v>
      </c>
      <c r="D10" s="30" t="s">
        <v>58</v>
      </c>
      <c r="E10" s="30" t="s">
        <v>58</v>
      </c>
      <c r="F10" s="30" t="s">
        <v>58</v>
      </c>
      <c r="G10" s="30" t="s">
        <v>58</v>
      </c>
      <c r="H10" s="30" t="s">
        <v>58</v>
      </c>
      <c r="I10" s="30" t="s">
        <v>10</v>
      </c>
      <c r="J10" s="30" t="s">
        <v>9</v>
      </c>
      <c r="K10" s="30" t="s">
        <v>10</v>
      </c>
      <c r="L10" s="30" t="s">
        <v>11</v>
      </c>
    </row>
    <row r="11" spans="1:12">
      <c r="A11" s="30" t="s">
        <v>12</v>
      </c>
      <c r="B11" s="30" t="s">
        <v>13</v>
      </c>
      <c r="C11" s="30" t="s">
        <v>14</v>
      </c>
      <c r="D11" s="30" t="s">
        <v>15</v>
      </c>
      <c r="E11" s="30" t="s">
        <v>16</v>
      </c>
      <c r="F11" s="30" t="s">
        <v>17</v>
      </c>
      <c r="G11" s="30" t="s">
        <v>18</v>
      </c>
      <c r="H11" s="30" t="s">
        <v>19</v>
      </c>
      <c r="I11" s="30" t="s">
        <v>59</v>
      </c>
      <c r="J11" s="30" t="s">
        <v>20</v>
      </c>
      <c r="K11" s="30" t="s">
        <v>21</v>
      </c>
      <c r="L11" s="30" t="s">
        <v>57</v>
      </c>
    </row>
    <row r="12" spans="1:12">
      <c r="A12" s="8">
        <v>1</v>
      </c>
      <c r="B12" s="48">
        <v>200110232</v>
      </c>
      <c r="C12" s="49" t="s">
        <v>24</v>
      </c>
      <c r="D12" s="9">
        <v>6.7</v>
      </c>
      <c r="E12" s="9">
        <v>7</v>
      </c>
      <c r="F12" s="9">
        <v>4.95</v>
      </c>
      <c r="G12" s="9">
        <v>6.4</v>
      </c>
      <c r="H12" s="9">
        <v>5.0999999999999996</v>
      </c>
      <c r="I12" s="9">
        <v>14.25</v>
      </c>
      <c r="J12" s="9">
        <f>+I12+H12+G12+F12+E12+D12</f>
        <v>44.400000000000006</v>
      </c>
      <c r="K12" s="9">
        <v>8.4</v>
      </c>
      <c r="L12" s="10">
        <f>+K12+J12</f>
        <v>52.800000000000004</v>
      </c>
    </row>
    <row r="13" spans="1:12">
      <c r="A13" s="16">
        <v>2</v>
      </c>
      <c r="B13" s="48">
        <v>200440081</v>
      </c>
      <c r="C13" s="49" t="s">
        <v>26</v>
      </c>
      <c r="D13" s="55">
        <v>5.98</v>
      </c>
      <c r="E13" s="55">
        <v>9.3000000000000007</v>
      </c>
      <c r="F13" s="9">
        <v>4.3499999999999996</v>
      </c>
      <c r="G13" s="9">
        <v>3.8</v>
      </c>
      <c r="H13" s="9">
        <v>4.7</v>
      </c>
      <c r="I13" s="9">
        <v>13.55</v>
      </c>
      <c r="J13" s="9">
        <f t="shared" ref="J13:J43" si="0">+I13+H13+G13+F13+E13+D13</f>
        <v>41.680000000000007</v>
      </c>
      <c r="K13" s="9">
        <v>5.2</v>
      </c>
      <c r="L13" s="10">
        <f t="shared" ref="L13:L43" si="1">+K13+J13</f>
        <v>46.88000000000001</v>
      </c>
    </row>
    <row r="14" spans="1:12">
      <c r="A14" s="17">
        <v>3</v>
      </c>
      <c r="B14" s="50">
        <v>200440105</v>
      </c>
      <c r="C14" s="51" t="s">
        <v>27</v>
      </c>
      <c r="D14" s="55">
        <v>4.28</v>
      </c>
      <c r="E14" s="55">
        <v>8.1999999999999993</v>
      </c>
      <c r="F14" s="9">
        <v>7.9</v>
      </c>
      <c r="G14" s="9">
        <v>6.4</v>
      </c>
      <c r="H14" s="9">
        <v>7.75</v>
      </c>
      <c r="I14" s="9">
        <v>15.43</v>
      </c>
      <c r="J14" s="9">
        <f t="shared" si="0"/>
        <v>49.959999999999994</v>
      </c>
      <c r="K14" s="9">
        <v>10.9</v>
      </c>
      <c r="L14" s="10">
        <f t="shared" si="1"/>
        <v>60.859999999999992</v>
      </c>
    </row>
    <row r="15" spans="1:12">
      <c r="A15" s="16">
        <v>4</v>
      </c>
      <c r="B15" s="50">
        <v>200440171</v>
      </c>
      <c r="C15" s="52" t="s">
        <v>28</v>
      </c>
      <c r="D15" s="55">
        <v>11.17</v>
      </c>
      <c r="E15" s="55">
        <v>11.5</v>
      </c>
      <c r="F15" s="9">
        <v>8.4</v>
      </c>
      <c r="G15" s="9">
        <v>8.1999999999999993</v>
      </c>
      <c r="H15" s="9">
        <v>7.85</v>
      </c>
      <c r="I15" s="9">
        <v>16.03</v>
      </c>
      <c r="J15" s="9">
        <f t="shared" si="0"/>
        <v>63.15</v>
      </c>
      <c r="K15" s="9">
        <v>12.7</v>
      </c>
      <c r="L15" s="10">
        <f t="shared" si="1"/>
        <v>75.849999999999994</v>
      </c>
    </row>
    <row r="16" spans="1:12">
      <c r="A16" s="16">
        <v>5</v>
      </c>
      <c r="B16" s="48">
        <v>200440336</v>
      </c>
      <c r="C16" s="49" t="s">
        <v>29</v>
      </c>
      <c r="D16" s="55">
        <v>8.5299999999999994</v>
      </c>
      <c r="E16" s="55">
        <v>6.7</v>
      </c>
      <c r="F16" s="9">
        <v>8.1</v>
      </c>
      <c r="G16" s="9">
        <v>5</v>
      </c>
      <c r="H16" s="9">
        <v>9.5</v>
      </c>
      <c r="I16" s="9">
        <v>15.55</v>
      </c>
      <c r="J16" s="9">
        <f t="shared" si="0"/>
        <v>53.38</v>
      </c>
      <c r="K16" s="9">
        <v>10.8</v>
      </c>
      <c r="L16" s="10">
        <f t="shared" si="1"/>
        <v>64.180000000000007</v>
      </c>
    </row>
    <row r="17" spans="1:12">
      <c r="A17" s="16">
        <v>6</v>
      </c>
      <c r="B17" s="48">
        <v>200540201</v>
      </c>
      <c r="C17" s="49" t="s">
        <v>30</v>
      </c>
      <c r="D17" s="55">
        <v>4.9000000000000004</v>
      </c>
      <c r="E17" s="55">
        <v>8.5</v>
      </c>
      <c r="F17" s="9">
        <v>7.25</v>
      </c>
      <c r="G17" s="9">
        <v>4.8</v>
      </c>
      <c r="H17" s="9">
        <v>4.55</v>
      </c>
      <c r="I17" s="9">
        <v>14.9</v>
      </c>
      <c r="J17" s="9">
        <f t="shared" si="0"/>
        <v>44.9</v>
      </c>
      <c r="K17" s="9">
        <v>6.7</v>
      </c>
      <c r="L17" s="10">
        <f t="shared" si="1"/>
        <v>51.6</v>
      </c>
    </row>
    <row r="18" spans="1:12">
      <c r="A18" s="16">
        <v>7</v>
      </c>
      <c r="B18" s="48">
        <v>200540236</v>
      </c>
      <c r="C18" s="49" t="s">
        <v>31</v>
      </c>
      <c r="D18" s="55">
        <v>6.27</v>
      </c>
      <c r="E18" s="55">
        <v>3.6</v>
      </c>
      <c r="F18" s="9">
        <v>7.55</v>
      </c>
      <c r="G18" s="9">
        <v>6.2</v>
      </c>
      <c r="H18" s="9">
        <v>6</v>
      </c>
      <c r="I18" s="9">
        <v>14.98</v>
      </c>
      <c r="J18" s="9">
        <f t="shared" si="0"/>
        <v>44.599999999999994</v>
      </c>
      <c r="K18" s="9">
        <v>8.6</v>
      </c>
      <c r="L18" s="10">
        <f t="shared" si="1"/>
        <v>53.199999999999996</v>
      </c>
    </row>
    <row r="19" spans="1:12">
      <c r="A19" s="16">
        <v>8</v>
      </c>
      <c r="B19" s="48">
        <v>200540260</v>
      </c>
      <c r="C19" s="49" t="s">
        <v>32</v>
      </c>
      <c r="D19" s="55">
        <v>5.75</v>
      </c>
      <c r="E19" s="55">
        <v>6.3</v>
      </c>
      <c r="F19" s="9">
        <v>7.2</v>
      </c>
      <c r="G19" s="9">
        <v>7.4</v>
      </c>
      <c r="H19" s="9">
        <v>5.8</v>
      </c>
      <c r="I19" s="9">
        <v>16.43</v>
      </c>
      <c r="J19" s="9">
        <f t="shared" si="0"/>
        <v>48.88</v>
      </c>
      <c r="K19" s="9">
        <v>11</v>
      </c>
      <c r="L19" s="10">
        <f t="shared" si="1"/>
        <v>59.88</v>
      </c>
    </row>
    <row r="20" spans="1:12">
      <c r="A20" s="16">
        <v>9</v>
      </c>
      <c r="B20" s="48">
        <v>200540308</v>
      </c>
      <c r="C20" s="49" t="s">
        <v>33</v>
      </c>
      <c r="D20" s="55">
        <v>9.93</v>
      </c>
      <c r="E20" s="55">
        <v>9.1999999999999993</v>
      </c>
      <c r="F20" s="9">
        <v>7.8</v>
      </c>
      <c r="G20" s="9">
        <v>4.4000000000000004</v>
      </c>
      <c r="H20" s="9">
        <v>6.5</v>
      </c>
      <c r="I20" s="9">
        <v>15.92</v>
      </c>
      <c r="J20" s="9">
        <f t="shared" si="0"/>
        <v>53.749999999999993</v>
      </c>
      <c r="K20" s="9">
        <v>11</v>
      </c>
      <c r="L20" s="10">
        <f t="shared" si="1"/>
        <v>64.75</v>
      </c>
    </row>
    <row r="21" spans="1:12">
      <c r="A21" s="16">
        <v>10</v>
      </c>
      <c r="B21" s="48">
        <v>200640206</v>
      </c>
      <c r="C21" s="49" t="s">
        <v>34</v>
      </c>
      <c r="D21" s="55">
        <v>8.7799999999999994</v>
      </c>
      <c r="E21" s="55">
        <v>9.3000000000000007</v>
      </c>
      <c r="F21" s="9">
        <v>5.85</v>
      </c>
      <c r="G21" s="9">
        <v>8.4</v>
      </c>
      <c r="H21" s="9">
        <v>7.15</v>
      </c>
      <c r="I21" s="9">
        <v>16.03</v>
      </c>
      <c r="J21" s="9">
        <f t="shared" si="0"/>
        <v>55.510000000000005</v>
      </c>
      <c r="K21" s="9">
        <v>8.1999999999999993</v>
      </c>
      <c r="L21" s="10">
        <f t="shared" si="1"/>
        <v>63.710000000000008</v>
      </c>
    </row>
    <row r="22" spans="1:12">
      <c r="A22" s="16">
        <v>11</v>
      </c>
      <c r="B22" s="48">
        <v>200640305</v>
      </c>
      <c r="C22" s="49" t="s">
        <v>35</v>
      </c>
      <c r="D22" s="55">
        <v>6.33</v>
      </c>
      <c r="E22" s="55">
        <v>8.9</v>
      </c>
      <c r="F22" s="9">
        <v>7.95</v>
      </c>
      <c r="G22" s="9">
        <v>7</v>
      </c>
      <c r="H22" s="27">
        <v>8.15</v>
      </c>
      <c r="I22" s="27">
        <v>15.47</v>
      </c>
      <c r="J22" s="9">
        <f t="shared" si="0"/>
        <v>53.8</v>
      </c>
      <c r="K22" s="9">
        <v>9.3000000000000007</v>
      </c>
      <c r="L22" s="10">
        <f t="shared" si="1"/>
        <v>63.099999999999994</v>
      </c>
    </row>
    <row r="23" spans="1:12">
      <c r="A23" s="16">
        <v>12</v>
      </c>
      <c r="B23" s="53">
        <v>200640316</v>
      </c>
      <c r="C23" s="54" t="s">
        <v>36</v>
      </c>
      <c r="D23" s="55">
        <v>8.3000000000000007</v>
      </c>
      <c r="E23" s="55">
        <v>8.9</v>
      </c>
      <c r="F23" s="9">
        <v>6.7</v>
      </c>
      <c r="G23" s="9">
        <v>6</v>
      </c>
      <c r="H23" s="27">
        <v>7.4</v>
      </c>
      <c r="I23" s="27">
        <v>16.100000000000001</v>
      </c>
      <c r="J23" s="9">
        <f t="shared" si="0"/>
        <v>53.400000000000006</v>
      </c>
      <c r="K23" s="9">
        <v>9.1</v>
      </c>
      <c r="L23" s="10">
        <f t="shared" si="1"/>
        <v>62.500000000000007</v>
      </c>
    </row>
    <row r="24" spans="1:12">
      <c r="A24" s="16">
        <v>13</v>
      </c>
      <c r="B24" s="48">
        <v>200640404</v>
      </c>
      <c r="C24" s="49" t="s">
        <v>37</v>
      </c>
      <c r="D24" s="55">
        <v>7.67</v>
      </c>
      <c r="E24" s="55">
        <v>10.3</v>
      </c>
      <c r="F24" s="9">
        <v>4.3499999999999996</v>
      </c>
      <c r="G24" s="9">
        <v>8.1999999999999993</v>
      </c>
      <c r="H24" s="27">
        <v>6.45</v>
      </c>
      <c r="I24" s="27">
        <v>16.18</v>
      </c>
      <c r="J24" s="9">
        <f t="shared" si="0"/>
        <v>53.150000000000006</v>
      </c>
      <c r="K24" s="9">
        <v>7.3</v>
      </c>
      <c r="L24" s="10">
        <f t="shared" si="1"/>
        <v>60.45</v>
      </c>
    </row>
    <row r="25" spans="1:12">
      <c r="A25" s="8">
        <v>14</v>
      </c>
      <c r="B25" s="50">
        <v>200640427</v>
      </c>
      <c r="C25" s="52" t="s">
        <v>38</v>
      </c>
      <c r="D25" s="55">
        <v>8.5299999999999994</v>
      </c>
      <c r="E25" s="55">
        <v>6.2</v>
      </c>
      <c r="F25" s="9">
        <v>9</v>
      </c>
      <c r="G25" s="9">
        <v>8.8000000000000007</v>
      </c>
      <c r="H25" s="27">
        <v>7.25</v>
      </c>
      <c r="I25" s="27">
        <v>16</v>
      </c>
      <c r="J25" s="9">
        <f t="shared" si="0"/>
        <v>55.78</v>
      </c>
      <c r="K25" s="9">
        <v>10.4</v>
      </c>
      <c r="L25" s="10">
        <f t="shared" si="1"/>
        <v>66.180000000000007</v>
      </c>
    </row>
    <row r="26" spans="1:12">
      <c r="A26" s="8">
        <v>15</v>
      </c>
      <c r="B26" s="48">
        <v>200741737</v>
      </c>
      <c r="C26" s="49" t="s">
        <v>39</v>
      </c>
      <c r="D26" s="55">
        <v>10.3</v>
      </c>
      <c r="E26" s="55">
        <v>7.4</v>
      </c>
      <c r="F26" s="9">
        <v>8.25</v>
      </c>
      <c r="G26" s="9">
        <v>8.4</v>
      </c>
      <c r="H26" s="9">
        <v>6.2</v>
      </c>
      <c r="I26" s="9">
        <v>15.98</v>
      </c>
      <c r="J26" s="9">
        <f t="shared" si="0"/>
        <v>56.53</v>
      </c>
      <c r="K26" s="9">
        <v>12.8</v>
      </c>
      <c r="L26" s="10">
        <f t="shared" si="1"/>
        <v>69.33</v>
      </c>
    </row>
    <row r="27" spans="1:12">
      <c r="A27" s="8">
        <v>16</v>
      </c>
      <c r="B27" s="53">
        <v>200741739</v>
      </c>
      <c r="C27" s="54" t="s">
        <v>40</v>
      </c>
      <c r="D27" s="55">
        <v>8.9700000000000006</v>
      </c>
      <c r="E27" s="55">
        <v>10.3</v>
      </c>
      <c r="F27" s="9">
        <v>10.6</v>
      </c>
      <c r="G27" s="9">
        <v>7.4</v>
      </c>
      <c r="H27" s="9">
        <v>10</v>
      </c>
      <c r="I27" s="9">
        <v>16.5</v>
      </c>
      <c r="J27" s="9">
        <f t="shared" si="0"/>
        <v>63.769999999999996</v>
      </c>
      <c r="K27" s="9">
        <v>15</v>
      </c>
      <c r="L27" s="10">
        <f t="shared" si="1"/>
        <v>78.77</v>
      </c>
    </row>
    <row r="28" spans="1:12">
      <c r="A28" s="8">
        <v>17</v>
      </c>
      <c r="B28" s="50">
        <v>200741741</v>
      </c>
      <c r="C28" s="51" t="s">
        <v>41</v>
      </c>
      <c r="D28" s="55">
        <v>9.1</v>
      </c>
      <c r="E28" s="55">
        <v>6.2</v>
      </c>
      <c r="F28" s="9">
        <v>9.3000000000000007</v>
      </c>
      <c r="G28" s="9">
        <v>7.6</v>
      </c>
      <c r="H28" s="9">
        <v>8.6</v>
      </c>
      <c r="I28" s="9">
        <v>16.27</v>
      </c>
      <c r="J28" s="9">
        <f t="shared" si="0"/>
        <v>57.07</v>
      </c>
      <c r="K28" s="9">
        <v>10.199999999999999</v>
      </c>
      <c r="L28" s="10">
        <f t="shared" si="1"/>
        <v>67.27</v>
      </c>
    </row>
    <row r="29" spans="1:12">
      <c r="A29" s="17">
        <v>18</v>
      </c>
      <c r="B29" s="50">
        <v>200741773</v>
      </c>
      <c r="C29" s="52" t="s">
        <v>42</v>
      </c>
      <c r="D29" s="55">
        <v>10.130000000000001</v>
      </c>
      <c r="E29" s="55">
        <v>9.1999999999999993</v>
      </c>
      <c r="F29" s="9">
        <v>8.4499999999999993</v>
      </c>
      <c r="G29" s="9">
        <v>9.4</v>
      </c>
      <c r="H29" s="9">
        <v>8.15</v>
      </c>
      <c r="I29" s="9">
        <v>15.93</v>
      </c>
      <c r="J29" s="9">
        <f t="shared" si="0"/>
        <v>61.26</v>
      </c>
      <c r="K29" s="9">
        <v>13.3</v>
      </c>
      <c r="L29" s="10">
        <f t="shared" si="1"/>
        <v>74.56</v>
      </c>
    </row>
    <row r="30" spans="1:12">
      <c r="A30" s="17">
        <v>19</v>
      </c>
      <c r="B30" s="50">
        <v>200741785</v>
      </c>
      <c r="C30" s="52" t="s">
        <v>43</v>
      </c>
      <c r="D30" s="55">
        <v>8.1199999999999992</v>
      </c>
      <c r="E30" s="55">
        <v>8.3000000000000007</v>
      </c>
      <c r="F30" s="9">
        <v>9.6999999999999993</v>
      </c>
      <c r="G30" s="9">
        <v>7.2</v>
      </c>
      <c r="H30" s="9">
        <v>9.6</v>
      </c>
      <c r="I30" s="9">
        <v>17.25</v>
      </c>
      <c r="J30" s="9">
        <f t="shared" si="0"/>
        <v>60.169999999999995</v>
      </c>
      <c r="K30" s="9">
        <v>9.6999999999999993</v>
      </c>
      <c r="L30" s="10">
        <f t="shared" si="1"/>
        <v>69.86999999999999</v>
      </c>
    </row>
    <row r="31" spans="1:12">
      <c r="A31" s="17">
        <v>20</v>
      </c>
      <c r="B31" s="48">
        <v>200741801</v>
      </c>
      <c r="C31" s="49" t="s">
        <v>44</v>
      </c>
      <c r="D31" s="55">
        <v>7.67</v>
      </c>
      <c r="E31" s="55">
        <v>11.3</v>
      </c>
      <c r="F31" s="9">
        <v>7.45</v>
      </c>
      <c r="G31" s="9">
        <v>8</v>
      </c>
      <c r="H31" s="9">
        <v>5.5</v>
      </c>
      <c r="I31" s="9">
        <v>16.52</v>
      </c>
      <c r="J31" s="9">
        <f t="shared" si="0"/>
        <v>56.44</v>
      </c>
      <c r="K31" s="9">
        <v>12.2</v>
      </c>
      <c r="L31" s="10">
        <f t="shared" si="1"/>
        <v>68.64</v>
      </c>
    </row>
    <row r="32" spans="1:12">
      <c r="A32" s="17">
        <v>21</v>
      </c>
      <c r="B32" s="50">
        <v>200741802</v>
      </c>
      <c r="C32" s="52" t="s">
        <v>45</v>
      </c>
      <c r="D32" s="55">
        <v>7.23</v>
      </c>
      <c r="E32" s="55">
        <v>7.8</v>
      </c>
      <c r="F32" s="9">
        <v>8.1</v>
      </c>
      <c r="G32" s="9">
        <v>6.4</v>
      </c>
      <c r="H32" s="9">
        <v>8.35</v>
      </c>
      <c r="I32" s="9">
        <v>16.100000000000001</v>
      </c>
      <c r="J32" s="9">
        <f t="shared" si="0"/>
        <v>53.980000000000004</v>
      </c>
      <c r="K32" s="9">
        <v>9.4</v>
      </c>
      <c r="L32" s="10">
        <f t="shared" si="1"/>
        <v>63.38</v>
      </c>
    </row>
    <row r="33" spans="1:12">
      <c r="A33" s="17">
        <v>22</v>
      </c>
      <c r="B33" s="48">
        <v>200741824</v>
      </c>
      <c r="C33" s="49" t="s">
        <v>46</v>
      </c>
      <c r="D33" s="55">
        <v>10.57</v>
      </c>
      <c r="E33" s="55">
        <v>9.4</v>
      </c>
      <c r="F33" s="9">
        <v>9.35</v>
      </c>
      <c r="G33" s="9">
        <v>9.1999999999999993</v>
      </c>
      <c r="H33" s="9">
        <v>6.8</v>
      </c>
      <c r="I33" s="9">
        <v>17.53</v>
      </c>
      <c r="J33" s="9">
        <f t="shared" si="0"/>
        <v>62.85</v>
      </c>
      <c r="K33" s="9">
        <v>11.2</v>
      </c>
      <c r="L33" s="10">
        <f t="shared" si="1"/>
        <v>74.05</v>
      </c>
    </row>
    <row r="34" spans="1:12">
      <c r="A34" s="17">
        <v>23</v>
      </c>
      <c r="B34" s="50">
        <v>200741830</v>
      </c>
      <c r="C34" s="52" t="s">
        <v>47</v>
      </c>
      <c r="D34" s="55">
        <v>4.43</v>
      </c>
      <c r="E34" s="55">
        <v>6.7</v>
      </c>
      <c r="F34" s="9">
        <v>7.65</v>
      </c>
      <c r="G34" s="9">
        <v>4.8</v>
      </c>
      <c r="H34" s="9">
        <v>9.9</v>
      </c>
      <c r="I34" s="9">
        <v>17.12</v>
      </c>
      <c r="J34" s="9">
        <f t="shared" si="0"/>
        <v>50.600000000000009</v>
      </c>
      <c r="K34" s="9">
        <v>11.2</v>
      </c>
      <c r="L34" s="10">
        <f t="shared" si="1"/>
        <v>61.800000000000011</v>
      </c>
    </row>
    <row r="35" spans="1:12">
      <c r="A35" s="17">
        <v>24</v>
      </c>
      <c r="B35" s="50">
        <v>200741832</v>
      </c>
      <c r="C35" s="52" t="s">
        <v>48</v>
      </c>
      <c r="D35" s="55">
        <v>4.7699999999999996</v>
      </c>
      <c r="E35" s="55">
        <v>8.6999999999999993</v>
      </c>
      <c r="F35" s="9">
        <v>8.6999999999999993</v>
      </c>
      <c r="G35" s="9">
        <v>8.8000000000000007</v>
      </c>
      <c r="H35" s="9">
        <v>8.5500000000000007</v>
      </c>
      <c r="I35" s="9">
        <v>15.92</v>
      </c>
      <c r="J35" s="9">
        <f t="shared" si="0"/>
        <v>55.44</v>
      </c>
      <c r="K35" s="9">
        <v>11.6</v>
      </c>
      <c r="L35" s="10">
        <f t="shared" si="1"/>
        <v>67.039999999999992</v>
      </c>
    </row>
    <row r="36" spans="1:12">
      <c r="A36" s="17">
        <v>25</v>
      </c>
      <c r="B36" s="50">
        <v>200741837</v>
      </c>
      <c r="C36" s="52" t="s">
        <v>49</v>
      </c>
      <c r="D36" s="55">
        <v>9.86</v>
      </c>
      <c r="E36" s="55">
        <v>10.1</v>
      </c>
      <c r="F36" s="9">
        <v>8.4</v>
      </c>
      <c r="G36" s="9">
        <v>9.8000000000000007</v>
      </c>
      <c r="H36" s="9">
        <v>9.9</v>
      </c>
      <c r="I36" s="9">
        <v>17.670000000000002</v>
      </c>
      <c r="J36" s="9">
        <f t="shared" si="0"/>
        <v>65.73</v>
      </c>
      <c r="K36" s="9">
        <v>14</v>
      </c>
      <c r="L36" s="10">
        <f t="shared" si="1"/>
        <v>79.73</v>
      </c>
    </row>
    <row r="37" spans="1:12">
      <c r="A37" s="17">
        <v>26</v>
      </c>
      <c r="B37" s="50">
        <v>200741851</v>
      </c>
      <c r="C37" s="52" t="s">
        <v>50</v>
      </c>
      <c r="D37" s="55">
        <v>6.87</v>
      </c>
      <c r="E37" s="55">
        <v>6.7</v>
      </c>
      <c r="F37" s="9">
        <v>6.6</v>
      </c>
      <c r="G37" s="9">
        <v>8</v>
      </c>
      <c r="H37" s="9">
        <v>7.15</v>
      </c>
      <c r="I37" s="9">
        <v>17.149999999999999</v>
      </c>
      <c r="J37" s="9">
        <f t="shared" si="0"/>
        <v>52.47</v>
      </c>
      <c r="K37" s="9">
        <v>10.5</v>
      </c>
      <c r="L37" s="10">
        <f t="shared" si="1"/>
        <v>62.97</v>
      </c>
    </row>
    <row r="38" spans="1:12">
      <c r="A38" s="17">
        <v>27</v>
      </c>
      <c r="B38" s="48">
        <v>200741855</v>
      </c>
      <c r="C38" s="49" t="s">
        <v>51</v>
      </c>
      <c r="D38" s="55">
        <v>8.1999999999999993</v>
      </c>
      <c r="E38" s="55">
        <v>9.15</v>
      </c>
      <c r="F38" s="9">
        <v>10.5</v>
      </c>
      <c r="G38" s="9">
        <v>7</v>
      </c>
      <c r="H38" s="9">
        <v>8</v>
      </c>
      <c r="I38" s="9">
        <v>17.2</v>
      </c>
      <c r="J38" s="9">
        <f t="shared" si="0"/>
        <v>60.05</v>
      </c>
      <c r="K38" s="9">
        <v>9.6</v>
      </c>
      <c r="L38" s="10">
        <f t="shared" si="1"/>
        <v>69.649999999999991</v>
      </c>
    </row>
    <row r="39" spans="1:12">
      <c r="A39" s="17">
        <v>28</v>
      </c>
      <c r="B39" s="48">
        <v>200741859</v>
      </c>
      <c r="C39" s="49" t="s">
        <v>52</v>
      </c>
      <c r="D39" s="55">
        <v>9.3699999999999992</v>
      </c>
      <c r="E39" s="55">
        <v>9.4</v>
      </c>
      <c r="F39" s="9">
        <v>7</v>
      </c>
      <c r="G39" s="9">
        <v>8</v>
      </c>
      <c r="H39" s="9">
        <v>6.3</v>
      </c>
      <c r="I39" s="9">
        <v>16.829999999999998</v>
      </c>
      <c r="J39" s="9">
        <f t="shared" si="0"/>
        <v>56.899999999999991</v>
      </c>
      <c r="K39" s="9">
        <v>8.5</v>
      </c>
      <c r="L39" s="10">
        <f t="shared" si="1"/>
        <v>65.399999999999991</v>
      </c>
    </row>
    <row r="40" spans="1:12">
      <c r="A40" s="17">
        <v>29</v>
      </c>
      <c r="B40" s="50">
        <v>200742632</v>
      </c>
      <c r="C40" s="51" t="s">
        <v>53</v>
      </c>
      <c r="D40" s="55">
        <v>6.27</v>
      </c>
      <c r="E40" s="55">
        <v>8.85</v>
      </c>
      <c r="F40" s="9">
        <v>9</v>
      </c>
      <c r="G40" s="9">
        <v>7.8</v>
      </c>
      <c r="H40" s="9">
        <v>7.45</v>
      </c>
      <c r="I40" s="9">
        <v>15.7</v>
      </c>
      <c r="J40" s="9">
        <f t="shared" si="0"/>
        <v>55.070000000000007</v>
      </c>
      <c r="K40" s="9">
        <v>10.5</v>
      </c>
      <c r="L40" s="10">
        <f t="shared" si="1"/>
        <v>65.570000000000007</v>
      </c>
    </row>
    <row r="41" spans="1:12">
      <c r="A41" s="17">
        <v>30</v>
      </c>
      <c r="B41" s="50">
        <v>200742638</v>
      </c>
      <c r="C41" s="52" t="s">
        <v>54</v>
      </c>
      <c r="D41" s="55">
        <v>7.8</v>
      </c>
      <c r="E41" s="55">
        <v>7.7</v>
      </c>
      <c r="F41" s="9">
        <v>6.75</v>
      </c>
      <c r="G41" s="9">
        <v>7.8</v>
      </c>
      <c r="H41" s="9">
        <v>8.1</v>
      </c>
      <c r="I41" s="9">
        <v>17.05</v>
      </c>
      <c r="J41" s="9">
        <f t="shared" si="0"/>
        <v>55.199999999999996</v>
      </c>
      <c r="K41" s="9">
        <v>14</v>
      </c>
      <c r="L41" s="10">
        <f t="shared" si="1"/>
        <v>69.199999999999989</v>
      </c>
    </row>
    <row r="42" spans="1:12">
      <c r="A42" s="17">
        <v>31</v>
      </c>
      <c r="B42" s="50">
        <v>200742781</v>
      </c>
      <c r="C42" s="52" t="s">
        <v>55</v>
      </c>
      <c r="D42" s="55">
        <v>8.23</v>
      </c>
      <c r="E42" s="55">
        <v>8.1</v>
      </c>
      <c r="F42" s="9">
        <v>6.1</v>
      </c>
      <c r="G42" s="9">
        <v>6.8</v>
      </c>
      <c r="H42" s="9">
        <v>9.1</v>
      </c>
      <c r="I42" s="9">
        <v>16.670000000000002</v>
      </c>
      <c r="J42" s="9">
        <f t="shared" si="0"/>
        <v>55</v>
      </c>
      <c r="K42" s="9">
        <v>9.6</v>
      </c>
      <c r="L42" s="10">
        <f t="shared" si="1"/>
        <v>64.599999999999994</v>
      </c>
    </row>
    <row r="43" spans="1:12">
      <c r="A43" s="17">
        <v>32</v>
      </c>
      <c r="B43" s="48">
        <v>200742805</v>
      </c>
      <c r="C43" s="49" t="s">
        <v>56</v>
      </c>
      <c r="D43" s="55">
        <v>9.77</v>
      </c>
      <c r="E43" s="55">
        <v>9.5</v>
      </c>
      <c r="F43" s="9">
        <v>7.1</v>
      </c>
      <c r="G43" s="9">
        <v>7.2</v>
      </c>
      <c r="H43" s="9">
        <v>5.85</v>
      </c>
      <c r="I43" s="9">
        <v>16.55</v>
      </c>
      <c r="J43" s="9">
        <f t="shared" si="0"/>
        <v>55.97</v>
      </c>
      <c r="K43" s="9">
        <v>10.199999999999999</v>
      </c>
      <c r="L43" s="10">
        <f t="shared" si="1"/>
        <v>66.17</v>
      </c>
    </row>
    <row r="44" spans="1:12">
      <c r="A44" s="18"/>
      <c r="B44" s="18"/>
      <c r="C44" s="20"/>
      <c r="D44" s="19"/>
      <c r="E44" s="19"/>
      <c r="F44" s="19"/>
      <c r="G44" s="19"/>
      <c r="H44" s="19"/>
      <c r="I44" s="19"/>
      <c r="J44" s="19"/>
      <c r="K44" s="19"/>
      <c r="L44" s="11"/>
    </row>
    <row r="45" spans="1:12">
      <c r="A45" s="18"/>
      <c r="B45" s="18"/>
      <c r="C45" s="20"/>
      <c r="D45" s="19"/>
      <c r="E45" s="19"/>
      <c r="F45" s="19"/>
      <c r="G45" s="19"/>
      <c r="H45" s="19"/>
      <c r="I45" s="19"/>
      <c r="J45" s="19"/>
      <c r="K45" s="19"/>
      <c r="L45" s="11"/>
    </row>
    <row r="46" spans="1:12" ht="17.25" thickBot="1">
      <c r="A46" s="21"/>
      <c r="B46" s="21"/>
      <c r="C46" s="22"/>
      <c r="D46" s="19"/>
      <c r="E46" s="19"/>
      <c r="F46" s="19"/>
      <c r="G46" s="19"/>
      <c r="H46" s="40"/>
      <c r="I46" s="40"/>
      <c r="J46" s="40"/>
      <c r="K46" s="12"/>
      <c r="L46" s="11"/>
    </row>
    <row r="47" spans="1:12">
      <c r="H47" s="70" t="s">
        <v>71</v>
      </c>
      <c r="I47" s="70"/>
      <c r="J47" s="70"/>
      <c r="L47" s="1"/>
    </row>
    <row r="48" spans="1:12">
      <c r="D48" s="23"/>
      <c r="H48" s="70" t="s">
        <v>67</v>
      </c>
      <c r="I48" s="70"/>
      <c r="J48" s="70"/>
      <c r="L48" s="1"/>
    </row>
    <row r="49" spans="4:12">
      <c r="D49" s="23"/>
      <c r="H49" s="70" t="s">
        <v>72</v>
      </c>
      <c r="I49" s="70"/>
      <c r="J49" s="70"/>
      <c r="L49" s="1"/>
    </row>
  </sheetData>
  <mergeCells count="3">
    <mergeCell ref="H47:J47"/>
    <mergeCell ref="H48:J48"/>
    <mergeCell ref="H49:J49"/>
  </mergeCells>
  <printOptions horizontalCentered="1" verticalCentered="1"/>
  <pageMargins left="0.16" right="0.14000000000000001" top="0.19" bottom="0.24" header="0.13" footer="0.17"/>
  <pageSetup paperSize="129" scale="73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6"/>
  <sheetViews>
    <sheetView topLeftCell="A8" workbookViewId="0">
      <selection activeCell="L40" sqref="L40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1.140625" style="2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29"/>
    </row>
    <row r="2" spans="1:12">
      <c r="A2" s="1" t="s">
        <v>1</v>
      </c>
      <c r="F2" s="31"/>
      <c r="G2" s="32"/>
      <c r="H2" s="33"/>
      <c r="I2" s="13"/>
    </row>
    <row r="3" spans="1:12">
      <c r="A3" s="3" t="s">
        <v>2</v>
      </c>
      <c r="B3" s="12"/>
      <c r="E3" s="13"/>
      <c r="F3" s="34"/>
      <c r="G3" s="35"/>
      <c r="H3" s="36"/>
      <c r="I3" s="13"/>
    </row>
    <row r="4" spans="1:12" ht="17.25" thickBot="1">
      <c r="A4" s="4" t="s">
        <v>3</v>
      </c>
      <c r="B4" s="12"/>
      <c r="E4" s="13"/>
      <c r="F4" s="34"/>
      <c r="G4" s="35"/>
      <c r="H4" s="36"/>
      <c r="I4" s="13"/>
    </row>
    <row r="5" spans="1:12" ht="17.25" thickBot="1">
      <c r="A5" s="5" t="s">
        <v>4</v>
      </c>
      <c r="B5" s="14"/>
      <c r="C5" s="15"/>
      <c r="E5" s="13"/>
      <c r="F5" s="37"/>
      <c r="G5" s="38"/>
      <c r="H5" s="39"/>
      <c r="I5" s="13"/>
    </row>
    <row r="6" spans="1:12">
      <c r="A6" s="3"/>
      <c r="B6" s="12"/>
      <c r="E6" s="13"/>
      <c r="I6" s="29"/>
    </row>
    <row r="7" spans="1:12">
      <c r="A7" s="1" t="s">
        <v>5</v>
      </c>
      <c r="C7" s="6" t="s">
        <v>73</v>
      </c>
      <c r="I7" s="29"/>
    </row>
    <row r="8" spans="1:12">
      <c r="A8" s="1" t="s">
        <v>7</v>
      </c>
      <c r="C8" s="6" t="s">
        <v>74</v>
      </c>
    </row>
    <row r="9" spans="1:12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2">
      <c r="A10" s="1"/>
      <c r="C10" s="30" t="s">
        <v>8</v>
      </c>
      <c r="D10" s="30" t="s">
        <v>82</v>
      </c>
      <c r="E10" s="30" t="s">
        <v>82</v>
      </c>
      <c r="F10" s="30" t="s">
        <v>82</v>
      </c>
      <c r="G10" s="30" t="s">
        <v>82</v>
      </c>
      <c r="H10" s="30" t="s">
        <v>82</v>
      </c>
      <c r="I10" s="30" t="s">
        <v>83</v>
      </c>
      <c r="J10" s="30" t="s">
        <v>9</v>
      </c>
      <c r="K10" s="30" t="s">
        <v>10</v>
      </c>
      <c r="L10" s="30" t="s">
        <v>11</v>
      </c>
    </row>
    <row r="11" spans="1:12">
      <c r="A11" s="30" t="s">
        <v>12</v>
      </c>
      <c r="B11" s="30" t="s">
        <v>13</v>
      </c>
      <c r="C11" s="30" t="s">
        <v>14</v>
      </c>
      <c r="D11" s="30" t="s">
        <v>15</v>
      </c>
      <c r="E11" s="30" t="s">
        <v>16</v>
      </c>
      <c r="F11" s="30" t="s">
        <v>17</v>
      </c>
      <c r="G11" s="30" t="s">
        <v>18</v>
      </c>
      <c r="H11" s="30" t="s">
        <v>19</v>
      </c>
      <c r="I11" s="30" t="s">
        <v>59</v>
      </c>
      <c r="J11" s="30" t="s">
        <v>20</v>
      </c>
      <c r="K11" s="30" t="s">
        <v>21</v>
      </c>
      <c r="L11" s="30" t="s">
        <v>57</v>
      </c>
    </row>
    <row r="12" spans="1:12">
      <c r="A12" s="8">
        <v>1</v>
      </c>
      <c r="B12" s="56">
        <v>200110232</v>
      </c>
      <c r="C12" s="57" t="s">
        <v>24</v>
      </c>
      <c r="D12" s="9">
        <v>6.2</v>
      </c>
      <c r="E12" s="9">
        <v>8.33</v>
      </c>
      <c r="F12" s="9">
        <v>5.6</v>
      </c>
      <c r="G12" s="9">
        <v>5.75</v>
      </c>
      <c r="H12" s="9">
        <v>8.5</v>
      </c>
      <c r="I12" s="9">
        <f>11+12.25</f>
        <v>23.25</v>
      </c>
      <c r="J12" s="9">
        <f>+I12+H12+G12+F12+E12+D12</f>
        <v>57.63</v>
      </c>
      <c r="K12" s="9">
        <v>10</v>
      </c>
      <c r="L12" s="10">
        <f>+K12+J12</f>
        <v>67.63</v>
      </c>
    </row>
    <row r="13" spans="1:12">
      <c r="A13" s="16">
        <v>2</v>
      </c>
      <c r="B13" s="56">
        <v>200440081</v>
      </c>
      <c r="C13" s="57" t="s">
        <v>26</v>
      </c>
      <c r="D13" s="9">
        <v>5.6</v>
      </c>
      <c r="E13" s="9">
        <v>8.75</v>
      </c>
      <c r="F13" s="9">
        <v>5.2</v>
      </c>
      <c r="G13" s="9">
        <v>4.5</v>
      </c>
      <c r="H13" s="9">
        <v>9</v>
      </c>
      <c r="I13" s="9">
        <f>11+12.75</f>
        <v>23.75</v>
      </c>
      <c r="J13" s="9">
        <f t="shared" ref="J13:J40" si="0">+I13+H13+G13+F13+E13+D13</f>
        <v>56.800000000000004</v>
      </c>
      <c r="K13" s="9">
        <v>10.4</v>
      </c>
      <c r="L13" s="10">
        <f t="shared" ref="L13:L40" si="1">+K13+J13</f>
        <v>67.2</v>
      </c>
    </row>
    <row r="14" spans="1:12">
      <c r="A14" s="17">
        <v>3</v>
      </c>
      <c r="B14" s="65">
        <v>200440171</v>
      </c>
      <c r="C14" s="64" t="s">
        <v>28</v>
      </c>
      <c r="D14" s="67">
        <v>6.2</v>
      </c>
      <c r="E14" s="67">
        <v>8.33</v>
      </c>
      <c r="F14" s="67">
        <v>8</v>
      </c>
      <c r="G14" s="67">
        <v>8</v>
      </c>
      <c r="H14" s="67">
        <v>9</v>
      </c>
      <c r="I14" s="67">
        <f>12.5+11.7</f>
        <v>24.2</v>
      </c>
      <c r="J14" s="67">
        <f t="shared" si="0"/>
        <v>63.730000000000004</v>
      </c>
      <c r="K14" s="67">
        <v>11.6</v>
      </c>
      <c r="L14" s="68">
        <f t="shared" si="1"/>
        <v>75.33</v>
      </c>
    </row>
    <row r="15" spans="1:12">
      <c r="A15" s="16">
        <v>4</v>
      </c>
      <c r="B15" s="56">
        <v>200540201</v>
      </c>
      <c r="C15" s="57" t="s">
        <v>30</v>
      </c>
      <c r="D15" s="47">
        <v>4.8</v>
      </c>
      <c r="E15" s="47">
        <v>7.92</v>
      </c>
      <c r="F15" s="9">
        <v>6.4</v>
      </c>
      <c r="G15" s="9">
        <v>6.5</v>
      </c>
      <c r="H15" s="9">
        <v>8.5</v>
      </c>
      <c r="I15" s="9">
        <f>11.5+13.25</f>
        <v>24.75</v>
      </c>
      <c r="J15" s="9">
        <f t="shared" si="0"/>
        <v>58.87</v>
      </c>
      <c r="K15" s="9">
        <v>11.8</v>
      </c>
      <c r="L15" s="10">
        <f t="shared" si="1"/>
        <v>70.67</v>
      </c>
    </row>
    <row r="16" spans="1:12">
      <c r="A16" s="16">
        <v>5</v>
      </c>
      <c r="B16" s="56">
        <v>200540236</v>
      </c>
      <c r="C16" s="57" t="s">
        <v>31</v>
      </c>
      <c r="D16" s="47">
        <v>5.4</v>
      </c>
      <c r="E16" s="47">
        <v>8.33</v>
      </c>
      <c r="F16" s="9">
        <v>6.8</v>
      </c>
      <c r="G16" s="9">
        <v>6.5</v>
      </c>
      <c r="H16" s="9">
        <v>9</v>
      </c>
      <c r="I16" s="9">
        <f>10+11.75</f>
        <v>21.75</v>
      </c>
      <c r="J16" s="9">
        <f t="shared" si="0"/>
        <v>57.779999999999994</v>
      </c>
      <c r="K16" s="9">
        <v>10</v>
      </c>
      <c r="L16" s="10">
        <f t="shared" si="1"/>
        <v>67.78</v>
      </c>
    </row>
    <row r="17" spans="1:12">
      <c r="A17" s="16">
        <v>6</v>
      </c>
      <c r="B17" s="56">
        <v>200540308</v>
      </c>
      <c r="C17" s="57" t="s">
        <v>33</v>
      </c>
      <c r="D17" s="47">
        <v>6</v>
      </c>
      <c r="E17" s="47">
        <v>8.75</v>
      </c>
      <c r="F17" s="9">
        <v>6.4</v>
      </c>
      <c r="G17" s="9">
        <v>6</v>
      </c>
      <c r="H17" s="9">
        <v>8.5</v>
      </c>
      <c r="I17" s="9">
        <f>13.5+12.25</f>
        <v>25.75</v>
      </c>
      <c r="J17" s="9">
        <f t="shared" si="0"/>
        <v>61.4</v>
      </c>
      <c r="K17" s="9">
        <v>10</v>
      </c>
      <c r="L17" s="10">
        <f t="shared" si="1"/>
        <v>71.400000000000006</v>
      </c>
    </row>
    <row r="18" spans="1:12">
      <c r="A18" s="16">
        <v>7</v>
      </c>
      <c r="B18" s="56">
        <v>200640206</v>
      </c>
      <c r="C18" s="57" t="s">
        <v>34</v>
      </c>
      <c r="D18" s="47">
        <v>3.6</v>
      </c>
      <c r="E18" s="47">
        <v>9.17</v>
      </c>
      <c r="F18" s="9">
        <v>7.2</v>
      </c>
      <c r="G18" s="9">
        <v>6.75</v>
      </c>
      <c r="H18" s="9">
        <v>9.25</v>
      </c>
      <c r="I18" s="9">
        <f>13+12.75</f>
        <v>25.75</v>
      </c>
      <c r="J18" s="9">
        <f t="shared" si="0"/>
        <v>61.720000000000006</v>
      </c>
      <c r="K18" s="9">
        <v>9.6</v>
      </c>
      <c r="L18" s="10">
        <f t="shared" si="1"/>
        <v>71.320000000000007</v>
      </c>
    </row>
    <row r="19" spans="1:12">
      <c r="A19" s="16">
        <v>8</v>
      </c>
      <c r="B19" s="56">
        <v>200640305</v>
      </c>
      <c r="C19" s="57" t="s">
        <v>35</v>
      </c>
      <c r="D19" s="47">
        <v>3.4</v>
      </c>
      <c r="E19" s="47">
        <v>8.33</v>
      </c>
      <c r="F19" s="9">
        <v>7.6</v>
      </c>
      <c r="G19" s="9">
        <v>6.5</v>
      </c>
      <c r="H19" s="9">
        <v>8.25</v>
      </c>
      <c r="I19" s="9">
        <f>10.5+11.75</f>
        <v>22.25</v>
      </c>
      <c r="J19" s="9">
        <f t="shared" si="0"/>
        <v>56.33</v>
      </c>
      <c r="K19" s="9">
        <v>10.4</v>
      </c>
      <c r="L19" s="10">
        <f t="shared" si="1"/>
        <v>66.73</v>
      </c>
    </row>
    <row r="20" spans="1:12">
      <c r="A20" s="16">
        <v>9</v>
      </c>
      <c r="B20" s="60">
        <v>200640316</v>
      </c>
      <c r="C20" s="61" t="s">
        <v>36</v>
      </c>
      <c r="D20" s="47">
        <v>6.2</v>
      </c>
      <c r="E20" s="47">
        <v>8.33</v>
      </c>
      <c r="F20" s="9">
        <v>7.2</v>
      </c>
      <c r="G20" s="9">
        <v>6.25</v>
      </c>
      <c r="H20" s="9">
        <v>7.75</v>
      </c>
      <c r="I20" s="9">
        <f>12+13.75</f>
        <v>25.75</v>
      </c>
      <c r="J20" s="9">
        <f t="shared" si="0"/>
        <v>61.480000000000004</v>
      </c>
      <c r="K20" s="9">
        <v>12</v>
      </c>
      <c r="L20" s="10">
        <f t="shared" si="1"/>
        <v>73.48</v>
      </c>
    </row>
    <row r="21" spans="1:12">
      <c r="A21" s="16">
        <v>10</v>
      </c>
      <c r="B21" s="56">
        <v>200640404</v>
      </c>
      <c r="C21" s="57" t="s">
        <v>37</v>
      </c>
      <c r="D21" s="47">
        <v>5.8</v>
      </c>
      <c r="E21" s="47">
        <v>9.17</v>
      </c>
      <c r="F21" s="9">
        <v>6.4</v>
      </c>
      <c r="G21" s="9">
        <v>6.75</v>
      </c>
      <c r="H21" s="9">
        <v>8.75</v>
      </c>
      <c r="I21" s="9">
        <f>9+12.75</f>
        <v>21.75</v>
      </c>
      <c r="J21" s="9">
        <f t="shared" si="0"/>
        <v>58.62</v>
      </c>
      <c r="K21" s="9">
        <v>11.2</v>
      </c>
      <c r="L21" s="10">
        <f t="shared" si="1"/>
        <v>69.819999999999993</v>
      </c>
    </row>
    <row r="22" spans="1:12">
      <c r="A22" s="16">
        <v>11</v>
      </c>
      <c r="B22" s="58">
        <v>200640427</v>
      </c>
      <c r="C22" s="59" t="s">
        <v>38</v>
      </c>
      <c r="D22" s="47">
        <v>4.5999999999999996</v>
      </c>
      <c r="E22" s="47">
        <v>7.5</v>
      </c>
      <c r="F22" s="9">
        <v>7.6</v>
      </c>
      <c r="G22" s="9">
        <v>8</v>
      </c>
      <c r="H22" s="27">
        <v>8</v>
      </c>
      <c r="I22" s="27">
        <f>10.8+12.75</f>
        <v>23.55</v>
      </c>
      <c r="J22" s="9">
        <f t="shared" si="0"/>
        <v>59.25</v>
      </c>
      <c r="K22" s="9">
        <v>11.8</v>
      </c>
      <c r="L22" s="10">
        <f t="shared" si="1"/>
        <v>71.05</v>
      </c>
    </row>
    <row r="23" spans="1:12">
      <c r="A23" s="16">
        <v>12</v>
      </c>
      <c r="B23" s="63">
        <v>200741737</v>
      </c>
      <c r="C23" s="64" t="s">
        <v>39</v>
      </c>
      <c r="D23" s="66">
        <v>5.4</v>
      </c>
      <c r="E23" s="66">
        <v>7.92</v>
      </c>
      <c r="F23" s="67">
        <v>7.2</v>
      </c>
      <c r="G23" s="67">
        <v>8.25</v>
      </c>
      <c r="H23" s="67">
        <v>8.25</v>
      </c>
      <c r="I23" s="67">
        <f>12+12.25</f>
        <v>24.25</v>
      </c>
      <c r="J23" s="67">
        <f t="shared" si="0"/>
        <v>61.27</v>
      </c>
      <c r="K23" s="67">
        <v>9.1999999999999993</v>
      </c>
      <c r="L23" s="68">
        <f t="shared" si="1"/>
        <v>70.47</v>
      </c>
    </row>
    <row r="24" spans="1:12">
      <c r="A24" s="16">
        <v>13</v>
      </c>
      <c r="B24" s="60">
        <v>200741739</v>
      </c>
      <c r="C24" s="61" t="s">
        <v>40</v>
      </c>
      <c r="D24" s="47">
        <v>5.8</v>
      </c>
      <c r="E24" s="47">
        <v>9.17</v>
      </c>
      <c r="F24" s="9">
        <v>6.8</v>
      </c>
      <c r="G24" s="9">
        <v>8.5</v>
      </c>
      <c r="H24" s="27">
        <v>8.75</v>
      </c>
      <c r="I24" s="27">
        <f>13.1+13.75</f>
        <v>26.85</v>
      </c>
      <c r="J24" s="9">
        <f t="shared" si="0"/>
        <v>65.87</v>
      </c>
      <c r="K24" s="9">
        <v>13.2</v>
      </c>
      <c r="L24" s="10">
        <f t="shared" si="1"/>
        <v>79.070000000000007</v>
      </c>
    </row>
    <row r="25" spans="1:12">
      <c r="A25" s="8">
        <v>14</v>
      </c>
      <c r="B25" s="58">
        <v>200741741</v>
      </c>
      <c r="C25" s="62" t="s">
        <v>41</v>
      </c>
      <c r="D25" s="47">
        <v>5.8</v>
      </c>
      <c r="E25" s="47">
        <v>8.33</v>
      </c>
      <c r="F25" s="9">
        <v>7.2</v>
      </c>
      <c r="G25" s="9">
        <v>7.25</v>
      </c>
      <c r="H25" s="27">
        <v>8.5</v>
      </c>
      <c r="I25" s="27">
        <f>7+12.25</f>
        <v>19.25</v>
      </c>
      <c r="J25" s="9">
        <f t="shared" si="0"/>
        <v>56.33</v>
      </c>
      <c r="K25" s="9">
        <v>13.6</v>
      </c>
      <c r="L25" s="10">
        <f t="shared" si="1"/>
        <v>69.929999999999993</v>
      </c>
    </row>
    <row r="26" spans="1:12">
      <c r="A26" s="8">
        <v>15</v>
      </c>
      <c r="B26" s="58">
        <v>200741773</v>
      </c>
      <c r="C26" s="59" t="s">
        <v>42</v>
      </c>
      <c r="D26" s="47">
        <v>6</v>
      </c>
      <c r="E26" s="47">
        <v>8.33</v>
      </c>
      <c r="F26" s="9">
        <v>6</v>
      </c>
      <c r="G26" s="9">
        <v>6</v>
      </c>
      <c r="H26" s="9">
        <v>8.5</v>
      </c>
      <c r="I26" s="9">
        <f>13.5+12.25</f>
        <v>25.75</v>
      </c>
      <c r="J26" s="9">
        <f t="shared" si="0"/>
        <v>60.58</v>
      </c>
      <c r="K26" s="9">
        <v>13.6</v>
      </c>
      <c r="L26" s="10">
        <f t="shared" si="1"/>
        <v>74.179999999999993</v>
      </c>
    </row>
    <row r="27" spans="1:12">
      <c r="A27" s="8">
        <v>16</v>
      </c>
      <c r="B27" s="58">
        <v>200741785</v>
      </c>
      <c r="C27" s="59" t="s">
        <v>43</v>
      </c>
      <c r="D27" s="47">
        <v>7.8</v>
      </c>
      <c r="E27" s="47">
        <v>8.33</v>
      </c>
      <c r="F27" s="9">
        <v>7.2</v>
      </c>
      <c r="G27" s="9">
        <v>8</v>
      </c>
      <c r="H27" s="9">
        <v>9.5</v>
      </c>
      <c r="I27" s="9">
        <f>12+14.75</f>
        <v>26.75</v>
      </c>
      <c r="J27" s="9">
        <f t="shared" si="0"/>
        <v>67.58</v>
      </c>
      <c r="K27" s="9">
        <v>12</v>
      </c>
      <c r="L27" s="10">
        <f t="shared" si="1"/>
        <v>79.58</v>
      </c>
    </row>
    <row r="28" spans="1:12">
      <c r="A28" s="8">
        <v>17</v>
      </c>
      <c r="B28" s="56">
        <v>200741801</v>
      </c>
      <c r="C28" s="57" t="s">
        <v>44</v>
      </c>
      <c r="D28" s="47">
        <v>5.2</v>
      </c>
      <c r="E28" s="47">
        <v>8.75</v>
      </c>
      <c r="F28" s="9">
        <v>7.6</v>
      </c>
      <c r="G28" s="9">
        <v>6.5</v>
      </c>
      <c r="H28" s="9">
        <v>9</v>
      </c>
      <c r="I28" s="9">
        <f>13+13.75</f>
        <v>26.75</v>
      </c>
      <c r="J28" s="9">
        <f t="shared" si="0"/>
        <v>63.800000000000004</v>
      </c>
      <c r="K28" s="9">
        <v>12.8</v>
      </c>
      <c r="L28" s="10">
        <f t="shared" si="1"/>
        <v>76.600000000000009</v>
      </c>
    </row>
    <row r="29" spans="1:12">
      <c r="A29" s="17">
        <v>18</v>
      </c>
      <c r="B29" s="58">
        <v>200741802</v>
      </c>
      <c r="C29" s="59" t="s">
        <v>45</v>
      </c>
      <c r="D29" s="47">
        <v>6.2</v>
      </c>
      <c r="E29" s="47">
        <v>6.67</v>
      </c>
      <c r="F29" s="9">
        <v>5.6</v>
      </c>
      <c r="G29" s="9">
        <v>6.75</v>
      </c>
      <c r="H29" s="9">
        <v>8.75</v>
      </c>
      <c r="I29" s="9">
        <f>14+12.75</f>
        <v>26.75</v>
      </c>
      <c r="J29" s="9">
        <f t="shared" si="0"/>
        <v>60.720000000000006</v>
      </c>
      <c r="K29" s="9">
        <v>12.4</v>
      </c>
      <c r="L29" s="10">
        <f t="shared" si="1"/>
        <v>73.12</v>
      </c>
    </row>
    <row r="30" spans="1:12">
      <c r="A30" s="17">
        <v>19</v>
      </c>
      <c r="B30" s="56">
        <v>200741824</v>
      </c>
      <c r="C30" s="57" t="s">
        <v>46</v>
      </c>
      <c r="D30" s="47">
        <v>6.8</v>
      </c>
      <c r="E30" s="47">
        <v>8.33</v>
      </c>
      <c r="F30" s="9">
        <v>8</v>
      </c>
      <c r="G30" s="9">
        <v>8.75</v>
      </c>
      <c r="H30" s="9">
        <v>8</v>
      </c>
      <c r="I30" s="9">
        <f>14+13.75</f>
        <v>27.75</v>
      </c>
      <c r="J30" s="9">
        <f t="shared" si="0"/>
        <v>67.63</v>
      </c>
      <c r="K30" s="9">
        <v>14</v>
      </c>
      <c r="L30" s="10">
        <f t="shared" si="1"/>
        <v>81.63</v>
      </c>
    </row>
    <row r="31" spans="1:12">
      <c r="A31" s="17">
        <v>20</v>
      </c>
      <c r="B31" s="58">
        <v>200741830</v>
      </c>
      <c r="C31" s="59" t="s">
        <v>47</v>
      </c>
      <c r="D31" s="47">
        <v>8</v>
      </c>
      <c r="E31" s="47">
        <v>8.75</v>
      </c>
      <c r="F31" s="9">
        <v>7.2</v>
      </c>
      <c r="G31" s="9">
        <v>7.5</v>
      </c>
      <c r="H31" s="9">
        <v>8.5</v>
      </c>
      <c r="I31" s="9">
        <f>4+14</f>
        <v>18</v>
      </c>
      <c r="J31" s="9">
        <f t="shared" si="0"/>
        <v>57.95</v>
      </c>
      <c r="K31" s="9">
        <v>14.8</v>
      </c>
      <c r="L31" s="10">
        <f t="shared" si="1"/>
        <v>72.75</v>
      </c>
    </row>
    <row r="32" spans="1:12">
      <c r="A32" s="17">
        <v>21</v>
      </c>
      <c r="B32" s="58">
        <v>200741832</v>
      </c>
      <c r="C32" s="59" t="s">
        <v>48</v>
      </c>
      <c r="D32" s="47">
        <v>6.4</v>
      </c>
      <c r="E32" s="47">
        <v>8.75</v>
      </c>
      <c r="F32" s="9">
        <v>8</v>
      </c>
      <c r="G32" s="9">
        <v>7.25</v>
      </c>
      <c r="H32" s="9">
        <v>9.25</v>
      </c>
      <c r="I32" s="9">
        <f>13+12.75</f>
        <v>25.75</v>
      </c>
      <c r="J32" s="9">
        <f t="shared" si="0"/>
        <v>65.400000000000006</v>
      </c>
      <c r="K32" s="9">
        <v>10</v>
      </c>
      <c r="L32" s="10">
        <f t="shared" si="1"/>
        <v>75.400000000000006</v>
      </c>
    </row>
    <row r="33" spans="1:12">
      <c r="A33" s="17">
        <v>22</v>
      </c>
      <c r="B33" s="58">
        <v>200741837</v>
      </c>
      <c r="C33" s="59" t="s">
        <v>49</v>
      </c>
      <c r="D33" s="47">
        <v>7</v>
      </c>
      <c r="E33" s="47">
        <v>9.17</v>
      </c>
      <c r="F33" s="9">
        <v>7.6</v>
      </c>
      <c r="G33" s="9">
        <v>7.5</v>
      </c>
      <c r="H33" s="9">
        <v>8.75</v>
      </c>
      <c r="I33" s="9">
        <f>12.5+12.25</f>
        <v>24.75</v>
      </c>
      <c r="J33" s="9">
        <f t="shared" si="0"/>
        <v>64.77000000000001</v>
      </c>
      <c r="K33" s="9">
        <v>10</v>
      </c>
      <c r="L33" s="10">
        <f t="shared" si="1"/>
        <v>74.77000000000001</v>
      </c>
    </row>
    <row r="34" spans="1:12">
      <c r="A34" s="17">
        <v>23</v>
      </c>
      <c r="B34" s="58">
        <v>200741851</v>
      </c>
      <c r="C34" s="59" t="s">
        <v>50</v>
      </c>
      <c r="D34" s="47">
        <v>7.8</v>
      </c>
      <c r="E34" s="47">
        <v>9.17</v>
      </c>
      <c r="F34" s="9">
        <v>7.2</v>
      </c>
      <c r="G34" s="9">
        <v>7</v>
      </c>
      <c r="H34" s="9">
        <v>9</v>
      </c>
      <c r="I34" s="9">
        <f>12+14.75</f>
        <v>26.75</v>
      </c>
      <c r="J34" s="9">
        <f t="shared" si="0"/>
        <v>66.92</v>
      </c>
      <c r="K34" s="9">
        <v>12</v>
      </c>
      <c r="L34" s="10">
        <f t="shared" si="1"/>
        <v>78.92</v>
      </c>
    </row>
    <row r="35" spans="1:12">
      <c r="A35" s="17">
        <v>24</v>
      </c>
      <c r="B35" s="56">
        <v>200741855</v>
      </c>
      <c r="C35" s="57" t="s">
        <v>51</v>
      </c>
      <c r="D35" s="47">
        <v>8</v>
      </c>
      <c r="E35" s="47">
        <v>7.92</v>
      </c>
      <c r="F35" s="9">
        <v>7.6</v>
      </c>
      <c r="G35" s="9">
        <v>7.5</v>
      </c>
      <c r="H35" s="9">
        <v>9.5</v>
      </c>
      <c r="I35" s="9">
        <f>10+13.75</f>
        <v>23.75</v>
      </c>
      <c r="J35" s="9">
        <f t="shared" si="0"/>
        <v>64.27000000000001</v>
      </c>
      <c r="K35" s="9">
        <v>15.2</v>
      </c>
      <c r="L35" s="10">
        <f t="shared" si="1"/>
        <v>79.470000000000013</v>
      </c>
    </row>
    <row r="36" spans="1:12">
      <c r="A36" s="17">
        <v>25</v>
      </c>
      <c r="B36" s="56">
        <v>200741859</v>
      </c>
      <c r="C36" s="57" t="s">
        <v>52</v>
      </c>
      <c r="D36" s="66">
        <v>6.6</v>
      </c>
      <c r="E36" s="66">
        <v>8.75</v>
      </c>
      <c r="F36" s="67">
        <v>6.8</v>
      </c>
      <c r="G36" s="67">
        <v>7.5</v>
      </c>
      <c r="H36" s="67">
        <v>8.75</v>
      </c>
      <c r="I36" s="67">
        <f>12+12.75</f>
        <v>24.75</v>
      </c>
      <c r="J36" s="67">
        <f t="shared" si="0"/>
        <v>63.15</v>
      </c>
      <c r="K36" s="67">
        <v>8.4</v>
      </c>
      <c r="L36" s="68">
        <f t="shared" si="1"/>
        <v>71.55</v>
      </c>
    </row>
    <row r="37" spans="1:12">
      <c r="A37" s="17">
        <v>26</v>
      </c>
      <c r="B37" s="58">
        <v>200742632</v>
      </c>
      <c r="C37" s="62" t="s">
        <v>53</v>
      </c>
      <c r="D37" s="47">
        <v>5.2</v>
      </c>
      <c r="E37" s="47">
        <v>8.75</v>
      </c>
      <c r="F37" s="9">
        <v>8.8000000000000007</v>
      </c>
      <c r="G37" s="9">
        <v>7.75</v>
      </c>
      <c r="H37" s="9">
        <v>8.5</v>
      </c>
      <c r="I37" s="9">
        <f>12.5+13.75</f>
        <v>26.25</v>
      </c>
      <c r="J37" s="9">
        <f t="shared" si="0"/>
        <v>65.25</v>
      </c>
      <c r="K37" s="9">
        <v>10.8</v>
      </c>
      <c r="L37" s="10">
        <f t="shared" si="1"/>
        <v>76.05</v>
      </c>
    </row>
    <row r="38" spans="1:12">
      <c r="A38" s="17">
        <v>27</v>
      </c>
      <c r="B38" s="58">
        <v>200742638</v>
      </c>
      <c r="C38" s="59" t="s">
        <v>54</v>
      </c>
      <c r="D38" s="47">
        <v>6</v>
      </c>
      <c r="E38" s="47">
        <v>9.17</v>
      </c>
      <c r="F38" s="9">
        <v>6</v>
      </c>
      <c r="G38" s="9">
        <v>6.5</v>
      </c>
      <c r="H38" s="9">
        <v>8.5</v>
      </c>
      <c r="I38" s="9">
        <f>11.4+12.75</f>
        <v>24.15</v>
      </c>
      <c r="J38" s="9">
        <f t="shared" si="0"/>
        <v>60.32</v>
      </c>
      <c r="K38" s="9">
        <v>8.4</v>
      </c>
      <c r="L38" s="10">
        <f t="shared" si="1"/>
        <v>68.72</v>
      </c>
    </row>
    <row r="39" spans="1:12">
      <c r="A39" s="17">
        <v>28</v>
      </c>
      <c r="B39" s="58">
        <v>200742781</v>
      </c>
      <c r="C39" s="59" t="s">
        <v>55</v>
      </c>
      <c r="D39" s="47">
        <v>7.6</v>
      </c>
      <c r="E39" s="47">
        <v>8.75</v>
      </c>
      <c r="F39" s="9">
        <v>7.2</v>
      </c>
      <c r="G39" s="9">
        <v>6.25</v>
      </c>
      <c r="H39" s="9">
        <v>8.5</v>
      </c>
      <c r="I39" s="9">
        <f>12.3+14.75</f>
        <v>27.05</v>
      </c>
      <c r="J39" s="9">
        <f t="shared" si="0"/>
        <v>65.349999999999994</v>
      </c>
      <c r="K39" s="9">
        <v>7.2</v>
      </c>
      <c r="L39" s="10">
        <f t="shared" si="1"/>
        <v>72.55</v>
      </c>
    </row>
    <row r="40" spans="1:12">
      <c r="A40" s="17">
        <v>29</v>
      </c>
      <c r="B40" s="56">
        <v>200742805</v>
      </c>
      <c r="C40" s="57" t="s">
        <v>56</v>
      </c>
      <c r="D40" s="66">
        <v>5.2</v>
      </c>
      <c r="E40" s="66">
        <v>8.33</v>
      </c>
      <c r="F40" s="67">
        <v>7.6</v>
      </c>
      <c r="G40" s="67">
        <v>5.75</v>
      </c>
      <c r="H40" s="67">
        <v>8.5</v>
      </c>
      <c r="I40" s="67">
        <f>13+14.75</f>
        <v>27.75</v>
      </c>
      <c r="J40" s="67">
        <f t="shared" si="0"/>
        <v>63.13</v>
      </c>
      <c r="K40" s="67">
        <v>12.8</v>
      </c>
      <c r="L40" s="68">
        <f t="shared" si="1"/>
        <v>75.930000000000007</v>
      </c>
    </row>
    <row r="41" spans="1:12">
      <c r="A41" s="18"/>
      <c r="B41" s="18"/>
      <c r="C41" s="20"/>
      <c r="D41" s="19"/>
      <c r="E41" s="19"/>
      <c r="F41" s="19"/>
      <c r="G41" s="19"/>
      <c r="H41" s="19"/>
      <c r="I41" s="19"/>
      <c r="J41" s="19"/>
      <c r="K41" s="19"/>
      <c r="L41" s="11"/>
    </row>
    <row r="42" spans="1:12">
      <c r="A42" s="18"/>
      <c r="B42" s="18"/>
      <c r="C42" s="20"/>
      <c r="D42" s="19"/>
      <c r="E42" s="19"/>
      <c r="F42" s="19"/>
      <c r="G42" s="19"/>
      <c r="H42" s="19"/>
      <c r="I42" s="19"/>
      <c r="J42" s="19"/>
      <c r="K42" s="19"/>
      <c r="L42" s="11"/>
    </row>
    <row r="43" spans="1:12" ht="17.25" thickBot="1">
      <c r="A43" s="21"/>
      <c r="B43" s="21"/>
      <c r="C43" s="22"/>
      <c r="D43" s="19"/>
      <c r="E43" s="19"/>
      <c r="F43" s="19"/>
      <c r="G43" s="19"/>
      <c r="H43" s="40"/>
      <c r="I43" s="40"/>
      <c r="J43" s="40"/>
      <c r="K43" s="12"/>
      <c r="L43" s="11"/>
    </row>
    <row r="44" spans="1:12">
      <c r="H44" s="70" t="s">
        <v>75</v>
      </c>
      <c r="I44" s="70"/>
      <c r="J44" s="70"/>
      <c r="L44" s="1"/>
    </row>
    <row r="45" spans="1:12">
      <c r="D45" s="23"/>
      <c r="H45" s="70" t="s">
        <v>67</v>
      </c>
      <c r="I45" s="70"/>
      <c r="J45" s="70"/>
      <c r="L45" s="1"/>
    </row>
    <row r="46" spans="1:12">
      <c r="D46" s="23"/>
      <c r="H46" s="70" t="s">
        <v>76</v>
      </c>
      <c r="I46" s="70"/>
      <c r="J46" s="70"/>
      <c r="L46" s="1"/>
    </row>
  </sheetData>
  <mergeCells count="3">
    <mergeCell ref="H44:J44"/>
    <mergeCell ref="H45:J45"/>
    <mergeCell ref="H46:J46"/>
  </mergeCells>
  <printOptions horizontalCentered="1" verticalCentered="1"/>
  <pageMargins left="0.14000000000000001" right="0.14000000000000001" top="0.23" bottom="0.22" header="0.1" footer="0.14000000000000001"/>
  <pageSetup paperSize="129" scale="78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L51"/>
  <sheetViews>
    <sheetView tabSelected="1" topLeftCell="A7" workbookViewId="0">
      <selection activeCell="K24" sqref="K24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1.285156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29"/>
    </row>
    <row r="2" spans="1:12">
      <c r="A2" s="1" t="s">
        <v>1</v>
      </c>
      <c r="F2" s="31"/>
      <c r="G2" s="32"/>
      <c r="H2" s="33"/>
      <c r="I2" s="13"/>
    </row>
    <row r="3" spans="1:12">
      <c r="A3" s="3" t="s">
        <v>2</v>
      </c>
      <c r="B3" s="12"/>
      <c r="E3" s="13"/>
      <c r="F3" s="34"/>
      <c r="G3" s="35"/>
      <c r="H3" s="36"/>
      <c r="I3" s="13"/>
    </row>
    <row r="4" spans="1:12" ht="17.25" thickBot="1">
      <c r="A4" s="4" t="s">
        <v>3</v>
      </c>
      <c r="B4" s="12"/>
      <c r="E4" s="13"/>
      <c r="F4" s="34"/>
      <c r="G4" s="35"/>
      <c r="H4" s="36"/>
      <c r="I4" s="13"/>
    </row>
    <row r="5" spans="1:12" ht="17.25" thickBot="1">
      <c r="A5" s="5" t="s">
        <v>4</v>
      </c>
      <c r="B5" s="14"/>
      <c r="C5" s="15"/>
      <c r="E5" s="13"/>
      <c r="F5" s="37"/>
      <c r="G5" s="38"/>
      <c r="H5" s="39"/>
      <c r="I5" s="13"/>
    </row>
    <row r="6" spans="1:12">
      <c r="A6" s="3"/>
      <c r="B6" s="12"/>
      <c r="E6" s="13"/>
      <c r="I6" s="29"/>
    </row>
    <row r="7" spans="1:12">
      <c r="A7" s="1" t="s">
        <v>5</v>
      </c>
      <c r="C7" s="6" t="s">
        <v>77</v>
      </c>
      <c r="I7" s="29"/>
    </row>
    <row r="8" spans="1:12">
      <c r="A8" s="1" t="s">
        <v>7</v>
      </c>
      <c r="C8" s="6" t="s">
        <v>78</v>
      </c>
    </row>
    <row r="9" spans="1:12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2">
      <c r="A10" s="1"/>
      <c r="C10" s="30" t="s">
        <v>8</v>
      </c>
      <c r="D10" s="30" t="s">
        <v>82</v>
      </c>
      <c r="E10" s="30" t="s">
        <v>82</v>
      </c>
      <c r="F10" s="30" t="s">
        <v>82</v>
      </c>
      <c r="G10" s="30" t="s">
        <v>82</v>
      </c>
      <c r="H10" s="30" t="s">
        <v>82</v>
      </c>
      <c r="I10" s="30" t="s">
        <v>83</v>
      </c>
      <c r="J10" s="30" t="s">
        <v>9</v>
      </c>
      <c r="K10" s="30" t="s">
        <v>10</v>
      </c>
      <c r="L10" s="30" t="s">
        <v>11</v>
      </c>
    </row>
    <row r="11" spans="1:12">
      <c r="A11" s="30" t="s">
        <v>12</v>
      </c>
      <c r="B11" s="30" t="s">
        <v>13</v>
      </c>
      <c r="C11" s="30" t="s">
        <v>14</v>
      </c>
      <c r="D11" s="30" t="s">
        <v>15</v>
      </c>
      <c r="E11" s="30" t="s">
        <v>16</v>
      </c>
      <c r="F11" s="30" t="s">
        <v>17</v>
      </c>
      <c r="G11" s="30" t="s">
        <v>18</v>
      </c>
      <c r="H11" s="30" t="s">
        <v>19</v>
      </c>
      <c r="I11" s="30" t="s">
        <v>59</v>
      </c>
      <c r="J11" s="30" t="s">
        <v>20</v>
      </c>
      <c r="K11" s="30" t="s">
        <v>21</v>
      </c>
      <c r="L11" s="30" t="s">
        <v>57</v>
      </c>
    </row>
    <row r="12" spans="1:12">
      <c r="A12" s="8">
        <v>1</v>
      </c>
      <c r="B12" s="48">
        <v>200110232</v>
      </c>
      <c r="C12" s="49" t="s">
        <v>24</v>
      </c>
      <c r="D12" s="9">
        <v>5.6</v>
      </c>
      <c r="E12" s="9">
        <v>3.5</v>
      </c>
      <c r="F12" s="9">
        <v>5.2</v>
      </c>
      <c r="G12" s="9">
        <v>4.0999999999999996</v>
      </c>
      <c r="H12" s="9">
        <v>3.8</v>
      </c>
      <c r="I12" s="9">
        <f>18+4.9</f>
        <v>22.9</v>
      </c>
      <c r="J12" s="9">
        <f>+I12+H12+G12+F12+E12+D12</f>
        <v>45.1</v>
      </c>
      <c r="K12" s="9">
        <v>8</v>
      </c>
      <c r="L12" s="10">
        <f>+K12+J12</f>
        <v>53.1</v>
      </c>
    </row>
    <row r="13" spans="1:12">
      <c r="A13" s="16">
        <v>2</v>
      </c>
      <c r="B13" s="48">
        <v>200440077</v>
      </c>
      <c r="C13" s="49" t="s">
        <v>25</v>
      </c>
      <c r="D13" s="9">
        <v>7</v>
      </c>
      <c r="E13" s="9">
        <v>9.3000000000000007</v>
      </c>
      <c r="F13" s="9">
        <v>6.2</v>
      </c>
      <c r="G13" s="9">
        <v>5.0999999999999996</v>
      </c>
      <c r="H13" s="9">
        <v>2.8</v>
      </c>
      <c r="I13" s="9">
        <f>17.5+4</f>
        <v>21.5</v>
      </c>
      <c r="J13" s="9">
        <f t="shared" ref="J13:J44" si="0">+I13+H13+G13+F13+E13+D13</f>
        <v>51.900000000000006</v>
      </c>
      <c r="K13" s="9">
        <v>10.7</v>
      </c>
      <c r="L13" s="10">
        <f t="shared" ref="L13:L44" si="1">+K13+J13</f>
        <v>62.600000000000009</v>
      </c>
    </row>
    <row r="14" spans="1:12">
      <c r="A14" s="17">
        <v>3</v>
      </c>
      <c r="B14" s="48">
        <v>200440081</v>
      </c>
      <c r="C14" s="49" t="s">
        <v>26</v>
      </c>
      <c r="D14" s="9">
        <v>4.8</v>
      </c>
      <c r="E14" s="9">
        <v>3.7</v>
      </c>
      <c r="F14" s="9">
        <v>2.9</v>
      </c>
      <c r="G14" s="9">
        <v>4.0999999999999996</v>
      </c>
      <c r="H14" s="9">
        <v>4.0999999999999996</v>
      </c>
      <c r="I14" s="9">
        <f>14.6+4.4</f>
        <v>19</v>
      </c>
      <c r="J14" s="9">
        <f t="shared" si="0"/>
        <v>38.6</v>
      </c>
      <c r="K14" s="9" t="s">
        <v>84</v>
      </c>
      <c r="L14" s="10">
        <v>38.6</v>
      </c>
    </row>
    <row r="15" spans="1:12">
      <c r="A15" s="16">
        <v>4</v>
      </c>
      <c r="B15" s="50">
        <v>200440105</v>
      </c>
      <c r="C15" s="51" t="s">
        <v>27</v>
      </c>
      <c r="D15" s="9">
        <v>5.8</v>
      </c>
      <c r="E15" s="9">
        <v>7.4</v>
      </c>
      <c r="F15" s="9">
        <v>2.2000000000000002</v>
      </c>
      <c r="G15" s="9">
        <v>4.4000000000000004</v>
      </c>
      <c r="H15" s="9">
        <v>4.8</v>
      </c>
      <c r="I15" s="9">
        <f>17.2+4.7</f>
        <v>21.9</v>
      </c>
      <c r="J15" s="9">
        <f t="shared" si="0"/>
        <v>46.5</v>
      </c>
      <c r="K15" s="9">
        <v>8.9</v>
      </c>
      <c r="L15" s="10">
        <f t="shared" si="1"/>
        <v>55.4</v>
      </c>
    </row>
    <row r="16" spans="1:12">
      <c r="A16" s="16">
        <v>5</v>
      </c>
      <c r="B16" s="50">
        <v>200440171</v>
      </c>
      <c r="C16" s="52" t="s">
        <v>28</v>
      </c>
      <c r="D16" s="9">
        <v>7.6</v>
      </c>
      <c r="E16" s="9">
        <v>9.8000000000000007</v>
      </c>
      <c r="F16" s="9">
        <v>6.2</v>
      </c>
      <c r="G16" s="9">
        <v>5.7</v>
      </c>
      <c r="H16" s="9">
        <v>7.4</v>
      </c>
      <c r="I16" s="9">
        <f>18.8+6.5</f>
        <v>25.3</v>
      </c>
      <c r="J16" s="9">
        <f t="shared" si="0"/>
        <v>62.000000000000007</v>
      </c>
      <c r="K16" s="9">
        <v>10.9</v>
      </c>
      <c r="L16" s="10">
        <f t="shared" si="1"/>
        <v>72.900000000000006</v>
      </c>
    </row>
    <row r="17" spans="1:12">
      <c r="A17" s="16">
        <v>6</v>
      </c>
      <c r="B17" s="48">
        <v>200440336</v>
      </c>
      <c r="C17" s="49" t="s">
        <v>29</v>
      </c>
      <c r="D17" s="9">
        <v>4.7</v>
      </c>
      <c r="E17" s="9">
        <v>8.8000000000000007</v>
      </c>
      <c r="F17" s="9">
        <v>6.5</v>
      </c>
      <c r="G17" s="9">
        <v>6.3</v>
      </c>
      <c r="H17" s="9">
        <v>5.4</v>
      </c>
      <c r="I17" s="9">
        <f>14.6+4.4</f>
        <v>19</v>
      </c>
      <c r="J17" s="9">
        <f t="shared" si="0"/>
        <v>50.7</v>
      </c>
      <c r="K17" s="9">
        <v>6.6</v>
      </c>
      <c r="L17" s="10">
        <f t="shared" si="1"/>
        <v>57.300000000000004</v>
      </c>
    </row>
    <row r="18" spans="1:12">
      <c r="A18" s="16">
        <v>7</v>
      </c>
      <c r="B18" s="48">
        <v>200540201</v>
      </c>
      <c r="C18" s="49" t="s">
        <v>30</v>
      </c>
      <c r="D18" s="9">
        <v>6</v>
      </c>
      <c r="E18" s="9">
        <v>4.9000000000000004</v>
      </c>
      <c r="F18" s="9">
        <v>5.5</v>
      </c>
      <c r="G18" s="9">
        <v>5.9</v>
      </c>
      <c r="H18" s="9">
        <v>4.8</v>
      </c>
      <c r="I18" s="9">
        <f>15.4+4.8</f>
        <v>20.2</v>
      </c>
      <c r="J18" s="9">
        <f t="shared" si="0"/>
        <v>47.3</v>
      </c>
      <c r="K18" s="9">
        <v>7.7</v>
      </c>
      <c r="L18" s="10">
        <f t="shared" si="1"/>
        <v>55</v>
      </c>
    </row>
    <row r="19" spans="1:12">
      <c r="A19" s="16">
        <v>8</v>
      </c>
      <c r="B19" s="48">
        <v>200540236</v>
      </c>
      <c r="C19" s="49" t="s">
        <v>31</v>
      </c>
      <c r="D19" s="9">
        <v>5.8</v>
      </c>
      <c r="E19" s="9">
        <v>6.4</v>
      </c>
      <c r="F19" s="9">
        <v>2.5</v>
      </c>
      <c r="G19" s="9">
        <v>5.6</v>
      </c>
      <c r="H19" s="9">
        <v>3.6</v>
      </c>
      <c r="I19" s="9">
        <f>17.2+3.6</f>
        <v>20.8</v>
      </c>
      <c r="J19" s="9">
        <f t="shared" si="0"/>
        <v>44.699999999999996</v>
      </c>
      <c r="K19" s="9">
        <v>5.5</v>
      </c>
      <c r="L19" s="10">
        <f t="shared" si="1"/>
        <v>50.199999999999996</v>
      </c>
    </row>
    <row r="20" spans="1:12">
      <c r="A20" s="16">
        <v>9</v>
      </c>
      <c r="B20" s="48">
        <v>200540260</v>
      </c>
      <c r="C20" s="49" t="s">
        <v>32</v>
      </c>
      <c r="D20" s="9">
        <v>5.9</v>
      </c>
      <c r="E20" s="9">
        <v>5.3</v>
      </c>
      <c r="F20" s="9">
        <v>6.3</v>
      </c>
      <c r="G20" s="9">
        <v>4.5</v>
      </c>
      <c r="H20" s="9">
        <v>4.8</v>
      </c>
      <c r="I20" s="9">
        <f>17.2+5.5</f>
        <v>22.7</v>
      </c>
      <c r="J20" s="9">
        <f t="shared" si="0"/>
        <v>49.499999999999993</v>
      </c>
      <c r="K20" s="9">
        <v>8.3000000000000007</v>
      </c>
      <c r="L20" s="10">
        <f t="shared" si="1"/>
        <v>57.8</v>
      </c>
    </row>
    <row r="21" spans="1:12">
      <c r="A21" s="16">
        <v>10</v>
      </c>
      <c r="B21" s="48">
        <v>200540308</v>
      </c>
      <c r="C21" s="49" t="s">
        <v>33</v>
      </c>
      <c r="D21" s="9">
        <v>6.9</v>
      </c>
      <c r="E21" s="9">
        <v>7.3</v>
      </c>
      <c r="F21" s="9">
        <v>4.5</v>
      </c>
      <c r="G21" s="9">
        <v>4</v>
      </c>
      <c r="H21" s="9">
        <v>3.8</v>
      </c>
      <c r="I21" s="9">
        <f>18+5.5</f>
        <v>23.5</v>
      </c>
      <c r="J21" s="9">
        <f t="shared" si="0"/>
        <v>49.999999999999993</v>
      </c>
      <c r="K21" s="9">
        <v>8</v>
      </c>
      <c r="L21" s="10">
        <f t="shared" si="1"/>
        <v>57.999999999999993</v>
      </c>
    </row>
    <row r="22" spans="1:12">
      <c r="A22" s="16">
        <v>11</v>
      </c>
      <c r="B22" s="48">
        <v>200640206</v>
      </c>
      <c r="C22" s="49" t="s">
        <v>34</v>
      </c>
      <c r="D22" s="9">
        <v>8.6</v>
      </c>
      <c r="E22" s="9">
        <v>5.9</v>
      </c>
      <c r="F22" s="9">
        <v>4.9000000000000004</v>
      </c>
      <c r="G22" s="9">
        <v>4.2</v>
      </c>
      <c r="H22" s="27">
        <v>3.4</v>
      </c>
      <c r="I22" s="27">
        <f>15.6+5.9</f>
        <v>21.5</v>
      </c>
      <c r="J22" s="9">
        <f t="shared" si="0"/>
        <v>48.5</v>
      </c>
      <c r="K22" s="9">
        <v>8.6999999999999993</v>
      </c>
      <c r="L22" s="10">
        <f t="shared" si="1"/>
        <v>57.2</v>
      </c>
    </row>
    <row r="23" spans="1:12">
      <c r="A23" s="16">
        <v>12</v>
      </c>
      <c r="B23" s="48">
        <v>200640238</v>
      </c>
      <c r="C23" s="49" t="s">
        <v>81</v>
      </c>
      <c r="D23" s="9">
        <v>6.9</v>
      </c>
      <c r="E23" s="9">
        <v>4.7</v>
      </c>
      <c r="F23" s="9">
        <v>6.5</v>
      </c>
      <c r="G23" s="9">
        <v>4.5</v>
      </c>
      <c r="H23" s="27">
        <v>5.0999999999999996</v>
      </c>
      <c r="I23" s="27">
        <f>17.2+4.4</f>
        <v>21.6</v>
      </c>
      <c r="J23" s="9">
        <f t="shared" si="0"/>
        <v>49.300000000000004</v>
      </c>
      <c r="K23" s="9">
        <v>12</v>
      </c>
      <c r="L23" s="10">
        <f t="shared" si="1"/>
        <v>61.300000000000004</v>
      </c>
    </row>
    <row r="24" spans="1:12">
      <c r="A24" s="16">
        <v>13</v>
      </c>
      <c r="B24" s="48">
        <v>200640305</v>
      </c>
      <c r="C24" s="49" t="s">
        <v>35</v>
      </c>
      <c r="D24" s="9">
        <v>7.8</v>
      </c>
      <c r="E24" s="9">
        <v>7.9</v>
      </c>
      <c r="F24" s="9">
        <v>4.3</v>
      </c>
      <c r="G24" s="9">
        <v>4.5</v>
      </c>
      <c r="H24" s="27">
        <v>4.5999999999999996</v>
      </c>
      <c r="I24" s="27">
        <f>18+4.6</f>
        <v>22.6</v>
      </c>
      <c r="J24" s="9">
        <f t="shared" si="0"/>
        <v>51.699999999999996</v>
      </c>
      <c r="K24" s="9">
        <v>8.8000000000000007</v>
      </c>
      <c r="L24" s="10">
        <f t="shared" si="1"/>
        <v>60.5</v>
      </c>
    </row>
    <row r="25" spans="1:12">
      <c r="A25" s="8">
        <v>14</v>
      </c>
      <c r="B25" s="53">
        <v>200640316</v>
      </c>
      <c r="C25" s="54" t="s">
        <v>36</v>
      </c>
      <c r="D25" s="9">
        <v>5.3</v>
      </c>
      <c r="E25" s="9">
        <v>7.5</v>
      </c>
      <c r="F25" s="9">
        <v>6.1</v>
      </c>
      <c r="G25" s="9">
        <v>6</v>
      </c>
      <c r="H25" s="27">
        <v>5</v>
      </c>
      <c r="I25" s="27">
        <f>18+4.5</f>
        <v>22.5</v>
      </c>
      <c r="J25" s="9">
        <f t="shared" si="0"/>
        <v>52.4</v>
      </c>
      <c r="K25" s="9">
        <v>11.2</v>
      </c>
      <c r="L25" s="10">
        <f t="shared" si="1"/>
        <v>63.599999999999994</v>
      </c>
    </row>
    <row r="26" spans="1:12">
      <c r="A26" s="8">
        <v>15</v>
      </c>
      <c r="B26" s="48">
        <v>200640404</v>
      </c>
      <c r="C26" s="49" t="s">
        <v>37</v>
      </c>
      <c r="D26" s="9">
        <v>5.4</v>
      </c>
      <c r="E26" s="9">
        <v>8.1999999999999993</v>
      </c>
      <c r="F26" s="9">
        <v>3</v>
      </c>
      <c r="G26" s="9">
        <v>4.8</v>
      </c>
      <c r="H26" s="9">
        <v>4.9000000000000004</v>
      </c>
      <c r="I26" s="9">
        <f>17.2+3.7</f>
        <v>20.9</v>
      </c>
      <c r="J26" s="9">
        <f t="shared" si="0"/>
        <v>47.199999999999996</v>
      </c>
      <c r="K26" s="9">
        <v>8.1999999999999993</v>
      </c>
      <c r="L26" s="10">
        <f t="shared" si="1"/>
        <v>55.399999999999991</v>
      </c>
    </row>
    <row r="27" spans="1:12">
      <c r="A27" s="8">
        <v>16</v>
      </c>
      <c r="B27" s="50">
        <v>200640427</v>
      </c>
      <c r="C27" s="52" t="s">
        <v>38</v>
      </c>
      <c r="D27" s="9">
        <v>6.4</v>
      </c>
      <c r="E27" s="9">
        <v>9.1999999999999993</v>
      </c>
      <c r="F27" s="9">
        <v>6.7</v>
      </c>
      <c r="G27" s="9">
        <v>6.2</v>
      </c>
      <c r="H27" s="9">
        <v>5</v>
      </c>
      <c r="I27" s="9">
        <f>17.2+5.4</f>
        <v>22.6</v>
      </c>
      <c r="J27" s="9">
        <f t="shared" si="0"/>
        <v>56.1</v>
      </c>
      <c r="K27" s="9">
        <v>9.1</v>
      </c>
      <c r="L27" s="10">
        <f t="shared" si="1"/>
        <v>65.2</v>
      </c>
    </row>
    <row r="28" spans="1:12">
      <c r="A28" s="8">
        <v>17</v>
      </c>
      <c r="B28" s="48">
        <v>200741737</v>
      </c>
      <c r="C28" s="49" t="s">
        <v>39</v>
      </c>
      <c r="D28" s="9">
        <v>6.3</v>
      </c>
      <c r="E28" s="9">
        <v>9.6</v>
      </c>
      <c r="F28" s="9">
        <v>5.8</v>
      </c>
      <c r="G28" s="9">
        <v>6.4</v>
      </c>
      <c r="H28" s="9">
        <v>3.8</v>
      </c>
      <c r="I28" s="9">
        <f>18.8+6.8</f>
        <v>25.6</v>
      </c>
      <c r="J28" s="9">
        <f t="shared" si="0"/>
        <v>57.5</v>
      </c>
      <c r="K28" s="9">
        <v>11.4</v>
      </c>
      <c r="L28" s="10">
        <f t="shared" si="1"/>
        <v>68.900000000000006</v>
      </c>
    </row>
    <row r="29" spans="1:12">
      <c r="A29" s="17">
        <v>18</v>
      </c>
      <c r="B29" s="53">
        <v>200741739</v>
      </c>
      <c r="C29" s="54" t="s">
        <v>40</v>
      </c>
      <c r="D29" s="9">
        <v>7.1</v>
      </c>
      <c r="E29" s="9">
        <v>7.3</v>
      </c>
      <c r="F29" s="9">
        <v>8.4</v>
      </c>
      <c r="G29" s="9">
        <v>7.5</v>
      </c>
      <c r="H29" s="9">
        <v>8.3000000000000007</v>
      </c>
      <c r="I29" s="9">
        <f>18.8+7.5</f>
        <v>26.3</v>
      </c>
      <c r="J29" s="9">
        <f t="shared" si="0"/>
        <v>64.899999999999991</v>
      </c>
      <c r="K29" s="9">
        <v>11.1</v>
      </c>
      <c r="L29" s="10">
        <f t="shared" si="1"/>
        <v>75.999999999999986</v>
      </c>
    </row>
    <row r="30" spans="1:12">
      <c r="A30" s="17">
        <v>19</v>
      </c>
      <c r="B30" s="50">
        <v>200741741</v>
      </c>
      <c r="C30" s="51" t="s">
        <v>41</v>
      </c>
      <c r="D30" s="9">
        <v>4</v>
      </c>
      <c r="E30" s="9">
        <v>9.3000000000000007</v>
      </c>
      <c r="F30" s="9">
        <v>5.0999999999999996</v>
      </c>
      <c r="G30" s="9">
        <v>6.6</v>
      </c>
      <c r="H30" s="9">
        <v>5.8</v>
      </c>
      <c r="I30" s="9">
        <f>17.2+5.2</f>
        <v>22.4</v>
      </c>
      <c r="J30" s="9">
        <f t="shared" si="0"/>
        <v>53.2</v>
      </c>
      <c r="K30" s="9">
        <v>9.4</v>
      </c>
      <c r="L30" s="10">
        <f t="shared" si="1"/>
        <v>62.6</v>
      </c>
    </row>
    <row r="31" spans="1:12">
      <c r="A31" s="17">
        <v>20</v>
      </c>
      <c r="B31" s="50">
        <v>200741773</v>
      </c>
      <c r="C31" s="52" t="s">
        <v>42</v>
      </c>
      <c r="D31" s="9">
        <v>6.6</v>
      </c>
      <c r="E31" s="9">
        <v>9.6</v>
      </c>
      <c r="F31" s="9">
        <v>5.6</v>
      </c>
      <c r="G31" s="9">
        <v>6.3</v>
      </c>
      <c r="H31" s="9">
        <v>5.2</v>
      </c>
      <c r="I31" s="9">
        <f>18.8+6.7</f>
        <v>25.5</v>
      </c>
      <c r="J31" s="9">
        <f t="shared" si="0"/>
        <v>58.800000000000004</v>
      </c>
      <c r="K31" s="9">
        <v>10.6</v>
      </c>
      <c r="L31" s="10">
        <f t="shared" si="1"/>
        <v>69.400000000000006</v>
      </c>
    </row>
    <row r="32" spans="1:12">
      <c r="A32" s="17">
        <v>21</v>
      </c>
      <c r="B32" s="50">
        <v>200741785</v>
      </c>
      <c r="C32" s="52" t="s">
        <v>43</v>
      </c>
      <c r="D32" s="9">
        <v>5.8</v>
      </c>
      <c r="E32" s="9">
        <v>8.9</v>
      </c>
      <c r="F32" s="9">
        <v>5.8</v>
      </c>
      <c r="G32" s="9">
        <v>7</v>
      </c>
      <c r="H32" s="9">
        <v>5.3</v>
      </c>
      <c r="I32" s="9">
        <f>18.4+6.5</f>
        <v>24.9</v>
      </c>
      <c r="J32" s="9">
        <f t="shared" si="0"/>
        <v>57.699999999999996</v>
      </c>
      <c r="K32" s="9">
        <v>10.199999999999999</v>
      </c>
      <c r="L32" s="10">
        <f t="shared" si="1"/>
        <v>67.899999999999991</v>
      </c>
    </row>
    <row r="33" spans="1:12">
      <c r="A33" s="17">
        <v>22</v>
      </c>
      <c r="B33" s="48">
        <v>200741801</v>
      </c>
      <c r="C33" s="49" t="s">
        <v>44</v>
      </c>
      <c r="D33" s="9">
        <v>7.4</v>
      </c>
      <c r="E33" s="9">
        <v>7.5</v>
      </c>
      <c r="F33" s="9">
        <v>5.6</v>
      </c>
      <c r="G33" s="9">
        <v>6.1</v>
      </c>
      <c r="H33" s="9">
        <v>5</v>
      </c>
      <c r="I33" s="9">
        <f>18+5.9</f>
        <v>23.9</v>
      </c>
      <c r="J33" s="9">
        <f t="shared" si="0"/>
        <v>55.5</v>
      </c>
      <c r="K33" s="9">
        <v>8.1999999999999993</v>
      </c>
      <c r="L33" s="10">
        <f t="shared" si="1"/>
        <v>63.7</v>
      </c>
    </row>
    <row r="34" spans="1:12">
      <c r="A34" s="17">
        <v>23</v>
      </c>
      <c r="B34" s="50">
        <v>200741802</v>
      </c>
      <c r="C34" s="52" t="s">
        <v>45</v>
      </c>
      <c r="D34" s="9">
        <v>4.7</v>
      </c>
      <c r="E34" s="9">
        <v>7.7</v>
      </c>
      <c r="F34" s="9">
        <v>7.4</v>
      </c>
      <c r="G34" s="9">
        <v>6.5</v>
      </c>
      <c r="H34" s="9">
        <v>5.4</v>
      </c>
      <c r="I34" s="9">
        <f>17.2+5</f>
        <v>22.2</v>
      </c>
      <c r="J34" s="9">
        <f t="shared" si="0"/>
        <v>53.900000000000006</v>
      </c>
      <c r="K34" s="9">
        <v>11.1</v>
      </c>
      <c r="L34" s="10">
        <f t="shared" si="1"/>
        <v>65</v>
      </c>
    </row>
    <row r="35" spans="1:12">
      <c r="A35" s="17">
        <v>24</v>
      </c>
      <c r="B35" s="48">
        <v>200741824</v>
      </c>
      <c r="C35" s="49" t="s">
        <v>46</v>
      </c>
      <c r="D35" s="9">
        <v>7.3</v>
      </c>
      <c r="E35" s="9">
        <v>9.8000000000000007</v>
      </c>
      <c r="F35" s="9">
        <v>4.9000000000000004</v>
      </c>
      <c r="G35" s="9">
        <v>6.4</v>
      </c>
      <c r="H35" s="9">
        <v>5</v>
      </c>
      <c r="I35" s="9">
        <f>18.8+7.2</f>
        <v>26</v>
      </c>
      <c r="J35" s="9">
        <f t="shared" si="0"/>
        <v>59.399999999999991</v>
      </c>
      <c r="K35" s="9">
        <v>11.8</v>
      </c>
      <c r="L35" s="10">
        <f t="shared" si="1"/>
        <v>71.199999999999989</v>
      </c>
    </row>
    <row r="36" spans="1:12">
      <c r="A36" s="17">
        <v>25</v>
      </c>
      <c r="B36" s="50">
        <v>200741830</v>
      </c>
      <c r="C36" s="52" t="s">
        <v>47</v>
      </c>
      <c r="D36" s="9">
        <v>6.8</v>
      </c>
      <c r="E36" s="9">
        <v>7.2</v>
      </c>
      <c r="F36" s="9">
        <v>6.1</v>
      </c>
      <c r="G36" s="9">
        <v>6</v>
      </c>
      <c r="H36" s="9">
        <v>7</v>
      </c>
      <c r="I36" s="9">
        <f>14.8+5.2</f>
        <v>20</v>
      </c>
      <c r="J36" s="9">
        <f t="shared" si="0"/>
        <v>53.1</v>
      </c>
      <c r="K36" s="9">
        <v>11.2</v>
      </c>
      <c r="L36" s="10">
        <f t="shared" si="1"/>
        <v>64.3</v>
      </c>
    </row>
    <row r="37" spans="1:12">
      <c r="A37" s="17">
        <v>26</v>
      </c>
      <c r="B37" s="50">
        <v>200741832</v>
      </c>
      <c r="C37" s="52" t="s">
        <v>48</v>
      </c>
      <c r="D37" s="9">
        <v>5.3</v>
      </c>
      <c r="E37" s="9">
        <v>8.1</v>
      </c>
      <c r="F37" s="9">
        <v>6.2</v>
      </c>
      <c r="G37" s="9">
        <v>6.5</v>
      </c>
      <c r="H37" s="9">
        <v>5.6</v>
      </c>
      <c r="I37" s="9">
        <f>18+6.7</f>
        <v>24.7</v>
      </c>
      <c r="J37" s="9">
        <f t="shared" si="0"/>
        <v>56.4</v>
      </c>
      <c r="K37" s="9">
        <v>9.8000000000000007</v>
      </c>
      <c r="L37" s="10">
        <f t="shared" si="1"/>
        <v>66.2</v>
      </c>
    </row>
    <row r="38" spans="1:12">
      <c r="A38" s="17">
        <v>27</v>
      </c>
      <c r="B38" s="50">
        <v>200741837</v>
      </c>
      <c r="C38" s="52" t="s">
        <v>49</v>
      </c>
      <c r="D38" s="9">
        <v>6.8</v>
      </c>
      <c r="E38" s="9">
        <v>9.6</v>
      </c>
      <c r="F38" s="9">
        <v>4.0999999999999996</v>
      </c>
      <c r="G38" s="9">
        <v>6.3</v>
      </c>
      <c r="H38" s="9">
        <v>5.3</v>
      </c>
      <c r="I38" s="9">
        <f>18.4+7.1</f>
        <v>25.5</v>
      </c>
      <c r="J38" s="9">
        <f t="shared" si="0"/>
        <v>57.6</v>
      </c>
      <c r="K38" s="9">
        <v>13</v>
      </c>
      <c r="L38" s="10">
        <f t="shared" si="1"/>
        <v>70.599999999999994</v>
      </c>
    </row>
    <row r="39" spans="1:12">
      <c r="A39" s="17">
        <v>28</v>
      </c>
      <c r="B39" s="50">
        <v>200741851</v>
      </c>
      <c r="C39" s="52" t="s">
        <v>50</v>
      </c>
      <c r="D39" s="9">
        <v>6</v>
      </c>
      <c r="E39" s="9">
        <v>9.1999999999999993</v>
      </c>
      <c r="F39" s="9">
        <v>6.4</v>
      </c>
      <c r="G39" s="9">
        <v>5.5</v>
      </c>
      <c r="H39" s="9">
        <v>4.9000000000000004</v>
      </c>
      <c r="I39" s="9">
        <f>18.4+6.2</f>
        <v>24.599999999999998</v>
      </c>
      <c r="J39" s="9">
        <f t="shared" si="0"/>
        <v>56.599999999999994</v>
      </c>
      <c r="K39" s="9">
        <v>9.9</v>
      </c>
      <c r="L39" s="10">
        <f t="shared" si="1"/>
        <v>66.5</v>
      </c>
    </row>
    <row r="40" spans="1:12">
      <c r="A40" s="17">
        <v>29</v>
      </c>
      <c r="B40" s="48">
        <v>200741855</v>
      </c>
      <c r="C40" s="49" t="s">
        <v>51</v>
      </c>
      <c r="D40" s="9">
        <v>5.2</v>
      </c>
      <c r="E40" s="9">
        <v>8.5</v>
      </c>
      <c r="F40" s="9">
        <v>6</v>
      </c>
      <c r="G40" s="9">
        <v>6.2</v>
      </c>
      <c r="H40" s="9">
        <v>5.7</v>
      </c>
      <c r="I40" s="9">
        <f>18.4+6.9</f>
        <v>25.299999999999997</v>
      </c>
      <c r="J40" s="9">
        <f t="shared" si="0"/>
        <v>56.9</v>
      </c>
      <c r="K40" s="9">
        <v>12.3</v>
      </c>
      <c r="L40" s="10">
        <f t="shared" si="1"/>
        <v>69.2</v>
      </c>
    </row>
    <row r="41" spans="1:12">
      <c r="A41" s="17">
        <v>30</v>
      </c>
      <c r="B41" s="48">
        <v>200741859</v>
      </c>
      <c r="C41" s="49" t="s">
        <v>52</v>
      </c>
      <c r="D41" s="9">
        <v>6.3</v>
      </c>
      <c r="E41" s="9">
        <v>9.1</v>
      </c>
      <c r="F41" s="9">
        <v>5.2</v>
      </c>
      <c r="G41" s="9">
        <v>4.3</v>
      </c>
      <c r="H41" s="9">
        <v>4.5999999999999996</v>
      </c>
      <c r="I41" s="9">
        <f>17.2+6.4</f>
        <v>23.6</v>
      </c>
      <c r="J41" s="9">
        <f t="shared" si="0"/>
        <v>53.1</v>
      </c>
      <c r="K41" s="9">
        <v>10.199999999999999</v>
      </c>
      <c r="L41" s="10">
        <f t="shared" si="1"/>
        <v>63.3</v>
      </c>
    </row>
    <row r="42" spans="1:12">
      <c r="A42" s="17">
        <v>31</v>
      </c>
      <c r="B42" s="50">
        <v>200742632</v>
      </c>
      <c r="C42" s="51" t="s">
        <v>53</v>
      </c>
      <c r="D42" s="9">
        <v>5.0999999999999996</v>
      </c>
      <c r="E42" s="9">
        <v>7.4</v>
      </c>
      <c r="F42" s="9">
        <v>5.8</v>
      </c>
      <c r="G42" s="9">
        <v>6.6</v>
      </c>
      <c r="H42" s="9">
        <v>5.2</v>
      </c>
      <c r="I42" s="9">
        <f>18.8+6.5</f>
        <v>25.3</v>
      </c>
      <c r="J42" s="9">
        <f t="shared" si="0"/>
        <v>55.4</v>
      </c>
      <c r="K42" s="9">
        <v>8.3000000000000007</v>
      </c>
      <c r="L42" s="10">
        <f t="shared" si="1"/>
        <v>63.7</v>
      </c>
    </row>
    <row r="43" spans="1:12">
      <c r="A43" s="17">
        <v>32</v>
      </c>
      <c r="B43" s="50">
        <v>200742638</v>
      </c>
      <c r="C43" s="52" t="s">
        <v>54</v>
      </c>
      <c r="D43" s="9">
        <v>8.1999999999999993</v>
      </c>
      <c r="E43" s="9">
        <v>6.1</v>
      </c>
      <c r="F43" s="9">
        <v>2.6</v>
      </c>
      <c r="G43" s="9">
        <v>4.8</v>
      </c>
      <c r="H43" s="9">
        <v>5.4</v>
      </c>
      <c r="I43" s="9">
        <f>17.2+6.3</f>
        <v>23.5</v>
      </c>
      <c r="J43" s="9">
        <f t="shared" si="0"/>
        <v>50.599999999999994</v>
      </c>
      <c r="K43" s="9">
        <v>11</v>
      </c>
      <c r="L43" s="10">
        <f t="shared" si="1"/>
        <v>61.599999999999994</v>
      </c>
    </row>
    <row r="44" spans="1:12">
      <c r="A44" s="17">
        <v>33</v>
      </c>
      <c r="B44" s="50">
        <v>200742781</v>
      </c>
      <c r="C44" s="52" t="s">
        <v>55</v>
      </c>
      <c r="D44" s="9">
        <v>4.5</v>
      </c>
      <c r="E44" s="9">
        <v>7.6</v>
      </c>
      <c r="F44" s="9">
        <v>5.0999999999999996</v>
      </c>
      <c r="G44" s="9">
        <v>5.7</v>
      </c>
      <c r="H44" s="9">
        <v>6.4</v>
      </c>
      <c r="I44" s="9">
        <f>18.4+5.8</f>
        <v>24.2</v>
      </c>
      <c r="J44" s="9">
        <f t="shared" si="0"/>
        <v>53.500000000000007</v>
      </c>
      <c r="K44" s="9">
        <v>11.9</v>
      </c>
      <c r="L44" s="10">
        <f t="shared" si="1"/>
        <v>65.400000000000006</v>
      </c>
    </row>
    <row r="45" spans="1:12">
      <c r="A45" s="17">
        <v>34</v>
      </c>
      <c r="B45" s="48">
        <v>200742805</v>
      </c>
      <c r="C45" s="49" t="s">
        <v>56</v>
      </c>
      <c r="D45" s="9">
        <v>6.6</v>
      </c>
      <c r="E45" s="9">
        <v>8.8000000000000007</v>
      </c>
      <c r="F45" s="9">
        <v>6.1</v>
      </c>
      <c r="G45" s="9">
        <v>6.2</v>
      </c>
      <c r="H45" s="9">
        <v>4.5999999999999996</v>
      </c>
      <c r="I45" s="9">
        <f>18.8+6.7</f>
        <v>25.5</v>
      </c>
      <c r="J45" s="9">
        <f t="shared" ref="J45" si="2">+I45+H45+G45+F45+E45+D45</f>
        <v>57.800000000000004</v>
      </c>
      <c r="K45" s="9">
        <v>10.9</v>
      </c>
      <c r="L45" s="10">
        <f t="shared" ref="L45" si="3">+K45+J45</f>
        <v>68.7</v>
      </c>
    </row>
    <row r="46" spans="1:12">
      <c r="A46" s="18"/>
      <c r="B46" s="18"/>
      <c r="C46" s="20"/>
      <c r="D46" s="19"/>
      <c r="E46" s="19"/>
      <c r="F46" s="19"/>
      <c r="G46" s="19"/>
      <c r="H46" s="19"/>
      <c r="I46" s="19"/>
      <c r="J46" s="19"/>
      <c r="K46" s="19"/>
      <c r="L46" s="11"/>
    </row>
    <row r="47" spans="1:12">
      <c r="A47" s="18"/>
      <c r="B47" s="18"/>
      <c r="C47" s="20"/>
      <c r="D47" s="19"/>
      <c r="E47" s="19"/>
      <c r="F47" s="19"/>
      <c r="G47" s="19"/>
      <c r="H47" s="19"/>
      <c r="I47" s="19"/>
      <c r="J47" s="19"/>
      <c r="K47" s="19"/>
      <c r="L47" s="11"/>
    </row>
    <row r="48" spans="1:12" ht="17.25" thickBot="1">
      <c r="A48" s="21"/>
      <c r="B48" s="21"/>
      <c r="C48" s="22"/>
      <c r="D48" s="19"/>
      <c r="E48" s="19"/>
      <c r="F48" s="19"/>
      <c r="G48" s="19"/>
      <c r="H48" s="40"/>
      <c r="I48" s="40"/>
      <c r="J48" s="40"/>
      <c r="K48" s="12"/>
      <c r="L48" s="11"/>
    </row>
    <row r="49" spans="4:12">
      <c r="H49" s="70" t="s">
        <v>79</v>
      </c>
      <c r="I49" s="70"/>
      <c r="J49" s="70"/>
      <c r="L49" s="1"/>
    </row>
    <row r="50" spans="4:12">
      <c r="D50" s="23"/>
      <c r="H50" s="70" t="s">
        <v>67</v>
      </c>
      <c r="I50" s="70"/>
      <c r="J50" s="70"/>
      <c r="L50" s="1"/>
    </row>
    <row r="51" spans="4:12">
      <c r="D51" s="23"/>
      <c r="H51" s="70" t="s">
        <v>80</v>
      </c>
      <c r="I51" s="70"/>
      <c r="J51" s="70"/>
      <c r="L51" s="1"/>
    </row>
  </sheetData>
  <mergeCells count="3">
    <mergeCell ref="H49:J49"/>
    <mergeCell ref="H50:J50"/>
    <mergeCell ref="H51:J51"/>
  </mergeCells>
  <printOptions horizontalCentered="1" verticalCentered="1"/>
  <pageMargins left="0.17" right="0.14000000000000001" top="0.16" bottom="0.18" header="7.0000000000000007E-2" footer="0.12"/>
  <pageSetup paperSize="129" scale="7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MICROBIOLOGÍA</vt:lpstr>
      <vt:lpstr>PATOLOGÍA</vt:lpstr>
      <vt:lpstr>FARMACOLOGÍA</vt:lpstr>
      <vt:lpstr>SEMIOLOGÍA</vt:lpstr>
      <vt:lpstr>SALUD PÚBLICA II</vt:lpstr>
    </vt:vector>
  </TitlesOfParts>
  <Company>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Angelical V5</dc:creator>
  <cp:lastModifiedBy>Angelical V5</cp:lastModifiedBy>
  <cp:lastPrinted>2009-11-18T15:42:35Z</cp:lastPrinted>
  <dcterms:created xsi:type="dcterms:W3CDTF">2009-07-28T16:50:49Z</dcterms:created>
  <dcterms:modified xsi:type="dcterms:W3CDTF">2009-11-19T22:28:01Z</dcterms:modified>
</cp:coreProperties>
</file>