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610" tabRatio="686" activeTab="2"/>
  </bookViews>
  <sheets>
    <sheet name="BIOQUÍMICA" sheetId="1" r:id="rId1"/>
    <sheet name="HISTOLOGÍA" sheetId="2" r:id="rId2"/>
    <sheet name="FISIOLOGÍA" sheetId="3" r:id="rId3"/>
    <sheet name="ANATOMÍA" sheetId="4" r:id="rId4"/>
    <sheet name="CIENCIAS CLÍNICAS II" sheetId="5" r:id="rId5"/>
    <sheet name="SALUD PÚBLICA I" sheetId="6" r:id="rId6"/>
  </sheets>
  <calcPr calcId="124519"/>
</workbook>
</file>

<file path=xl/calcChain.xml><?xml version="1.0" encoding="utf-8"?>
<calcChain xmlns="http://schemas.openxmlformats.org/spreadsheetml/2006/main">
  <c r="A14" i="3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13"/>
  <c r="J13" i="4" l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13"/>
  <c r="E40" i="5" l="1"/>
  <c r="F37"/>
  <c r="F44"/>
  <c r="F46"/>
  <c r="F57"/>
  <c r="F51"/>
  <c r="F29"/>
  <c r="F41"/>
  <c r="F35"/>
  <c r="F32"/>
  <c r="F48"/>
  <c r="F21"/>
  <c r="F28"/>
  <c r="F56"/>
  <c r="F54"/>
  <c r="F40"/>
  <c r="F17"/>
  <c r="F47"/>
  <c r="F55"/>
  <c r="F49"/>
  <c r="F53"/>
  <c r="F45"/>
  <c r="F52"/>
  <c r="F42"/>
  <c r="F50"/>
  <c r="H73" i="1" l="1"/>
  <c r="H72"/>
  <c r="H71"/>
  <c r="H70"/>
  <c r="H69"/>
  <c r="H68"/>
  <c r="H67"/>
  <c r="H66"/>
  <c r="H65"/>
  <c r="H64"/>
  <c r="H63"/>
  <c r="H62"/>
  <c r="H61"/>
  <c r="H60"/>
  <c r="H59"/>
  <c r="H58"/>
  <c r="H57"/>
  <c r="H55"/>
  <c r="H54"/>
  <c r="H53"/>
  <c r="H51"/>
  <c r="H50"/>
  <c r="H48"/>
  <c r="H47"/>
  <c r="H46"/>
  <c r="H45"/>
  <c r="H44"/>
  <c r="H42"/>
  <c r="H41"/>
  <c r="J41" s="1"/>
  <c r="L41" s="1"/>
  <c r="H39"/>
  <c r="H38"/>
  <c r="H37"/>
  <c r="H36"/>
  <c r="H35"/>
  <c r="H33"/>
  <c r="H32"/>
  <c r="H31"/>
  <c r="J31" s="1"/>
  <c r="L31" s="1"/>
  <c r="H29"/>
  <c r="H28"/>
  <c r="J28" s="1"/>
  <c r="L28" s="1"/>
  <c r="H26"/>
  <c r="J26" s="1"/>
  <c r="L26" s="1"/>
  <c r="H24"/>
  <c r="H23"/>
  <c r="H22"/>
  <c r="H21"/>
  <c r="H19"/>
  <c r="H18"/>
  <c r="H17"/>
  <c r="J15"/>
  <c r="L15" s="1"/>
  <c r="H14"/>
  <c r="H13"/>
  <c r="G36"/>
  <c r="J24"/>
  <c r="J25"/>
  <c r="L25" s="1"/>
  <c r="J27"/>
  <c r="J29"/>
  <c r="J30"/>
  <c r="L30" s="1"/>
  <c r="J32"/>
  <c r="L32" s="1"/>
  <c r="J34"/>
  <c r="L34" s="1"/>
  <c r="J37"/>
  <c r="L37" s="1"/>
  <c r="J38"/>
  <c r="L38" s="1"/>
  <c r="J39"/>
  <c r="J40"/>
  <c r="L40" s="1"/>
  <c r="J42"/>
  <c r="L42" s="1"/>
  <c r="J43"/>
  <c r="L43" s="1"/>
  <c r="J44"/>
  <c r="J45"/>
  <c r="J46"/>
  <c r="J47"/>
  <c r="J48"/>
  <c r="J49"/>
  <c r="L49" s="1"/>
  <c r="J50"/>
  <c r="J51"/>
  <c r="J52"/>
  <c r="L52" s="1"/>
  <c r="J53"/>
  <c r="J54"/>
  <c r="J55"/>
  <c r="J56"/>
  <c r="L56" s="1"/>
  <c r="J57"/>
  <c r="J58"/>
  <c r="J59"/>
  <c r="J60"/>
  <c r="J61"/>
  <c r="J62"/>
  <c r="J63"/>
  <c r="J64"/>
  <c r="J65"/>
  <c r="J66"/>
  <c r="J67"/>
  <c r="J68"/>
  <c r="J69"/>
  <c r="J70"/>
  <c r="L70" s="1"/>
  <c r="J71"/>
  <c r="J72"/>
  <c r="J73"/>
  <c r="J13"/>
  <c r="J14"/>
  <c r="J16"/>
  <c r="J17"/>
  <c r="J18"/>
  <c r="J19"/>
  <c r="J20"/>
  <c r="J22"/>
  <c r="J23"/>
  <c r="J13" i="3"/>
  <c r="J14"/>
  <c r="J15"/>
  <c r="J16"/>
  <c r="J17"/>
  <c r="J18"/>
  <c r="L18" s="1"/>
  <c r="J19"/>
  <c r="J20"/>
  <c r="J21"/>
  <c r="L21" s="1"/>
  <c r="J22"/>
  <c r="J23"/>
  <c r="J24"/>
  <c r="J25"/>
  <c r="L25" s="1"/>
  <c r="J26"/>
  <c r="J27"/>
  <c r="L27" s="1"/>
  <c r="J28"/>
  <c r="J29"/>
  <c r="L29" s="1"/>
  <c r="J30"/>
  <c r="J31"/>
  <c r="J32"/>
  <c r="L32" s="1"/>
  <c r="J33"/>
  <c r="J34"/>
  <c r="J35"/>
  <c r="L35" s="1"/>
  <c r="J36"/>
  <c r="J37"/>
  <c r="L37" s="1"/>
  <c r="J38"/>
  <c r="L38" s="1"/>
  <c r="J39"/>
  <c r="J40"/>
  <c r="L40" s="1"/>
  <c r="J41"/>
  <c r="L41" s="1"/>
  <c r="J42"/>
  <c r="J43"/>
  <c r="J44"/>
  <c r="J45"/>
  <c r="J46"/>
  <c r="J47"/>
  <c r="J48"/>
  <c r="J49"/>
  <c r="L49" s="1"/>
  <c r="J50"/>
  <c r="L50" s="1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12"/>
  <c r="F12" i="1"/>
  <c r="J12" s="1"/>
  <c r="L12" s="1"/>
  <c r="F35"/>
  <c r="F21"/>
  <c r="J21" s="1"/>
  <c r="L21" s="1"/>
  <c r="F36"/>
  <c r="E37" i="5"/>
  <c r="H37" s="1"/>
  <c r="J37" s="1"/>
  <c r="E36"/>
  <c r="H36" s="1"/>
  <c r="J36" s="1"/>
  <c r="E26"/>
  <c r="E44"/>
  <c r="H44" s="1"/>
  <c r="J44" s="1"/>
  <c r="E46"/>
  <c r="H46" s="1"/>
  <c r="J46" s="1"/>
  <c r="E48"/>
  <c r="D20"/>
  <c r="H20" s="1"/>
  <c r="J20" s="1"/>
  <c r="H48"/>
  <c r="J48" s="1"/>
  <c r="H26"/>
  <c r="J26" s="1"/>
  <c r="E57"/>
  <c r="E51"/>
  <c r="E29"/>
  <c r="E41"/>
  <c r="E35"/>
  <c r="E32"/>
  <c r="E21"/>
  <c r="E28"/>
  <c r="E56"/>
  <c r="E54"/>
  <c r="E17"/>
  <c r="E47"/>
  <c r="E55"/>
  <c r="E49"/>
  <c r="E53"/>
  <c r="E45"/>
  <c r="E52"/>
  <c r="E42"/>
  <c r="J22" i="6"/>
  <c r="L22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L44" s="1"/>
  <c r="J43"/>
  <c r="L43" s="1"/>
  <c r="J42"/>
  <c r="L42" s="1"/>
  <c r="J41"/>
  <c r="L41" s="1"/>
  <c r="J40"/>
  <c r="L40" s="1"/>
  <c r="J39"/>
  <c r="L39" s="1"/>
  <c r="J38"/>
  <c r="J37"/>
  <c r="L37" s="1"/>
  <c r="J36"/>
  <c r="L36" s="1"/>
  <c r="J35"/>
  <c r="L35" s="1"/>
  <c r="J34"/>
  <c r="L34" s="1"/>
  <c r="J33"/>
  <c r="L33" s="1"/>
  <c r="J32"/>
  <c r="L32" s="1"/>
  <c r="J31"/>
  <c r="J30"/>
  <c r="L30" s="1"/>
  <c r="J29"/>
  <c r="L29" s="1"/>
  <c r="J28"/>
  <c r="J27"/>
  <c r="L27" s="1"/>
  <c r="J26"/>
  <c r="L26" s="1"/>
  <c r="J25"/>
  <c r="L25" s="1"/>
  <c r="J24"/>
  <c r="L24" s="1"/>
  <c r="J23"/>
  <c r="J21"/>
  <c r="L21" s="1"/>
  <c r="J20"/>
  <c r="L20" s="1"/>
  <c r="J19"/>
  <c r="J18"/>
  <c r="L18" s="1"/>
  <c r="J17"/>
  <c r="L17" s="1"/>
  <c r="J16"/>
  <c r="L16" s="1"/>
  <c r="J15"/>
  <c r="J14"/>
  <c r="L14" s="1"/>
  <c r="J13"/>
  <c r="L13" s="1"/>
  <c r="J12"/>
  <c r="L12" s="1"/>
  <c r="H13" i="5"/>
  <c r="J13" s="1"/>
  <c r="H14"/>
  <c r="H15"/>
  <c r="H16"/>
  <c r="H17"/>
  <c r="H18"/>
  <c r="J18" s="1"/>
  <c r="H19"/>
  <c r="H21"/>
  <c r="H22"/>
  <c r="J22" s="1"/>
  <c r="H23"/>
  <c r="H24"/>
  <c r="H25"/>
  <c r="H27"/>
  <c r="H28"/>
  <c r="H29"/>
  <c r="H30"/>
  <c r="H31"/>
  <c r="H32"/>
  <c r="H33"/>
  <c r="H34"/>
  <c r="H35"/>
  <c r="H38"/>
  <c r="H39"/>
  <c r="H40"/>
  <c r="H41"/>
  <c r="H42"/>
  <c r="H43"/>
  <c r="H45"/>
  <c r="H47"/>
  <c r="H49"/>
  <c r="H50"/>
  <c r="H51"/>
  <c r="H52"/>
  <c r="H53"/>
  <c r="H54"/>
  <c r="H55"/>
  <c r="H56"/>
  <c r="H57"/>
  <c r="H12"/>
  <c r="J12" s="1"/>
  <c r="J14"/>
  <c r="J15"/>
  <c r="J16"/>
  <c r="J17"/>
  <c r="J19"/>
  <c r="J23"/>
  <c r="J24"/>
  <c r="J25"/>
  <c r="J27"/>
  <c r="J28"/>
  <c r="J29"/>
  <c r="J30"/>
  <c r="J31"/>
  <c r="J32"/>
  <c r="J33"/>
  <c r="J34"/>
  <c r="J35"/>
  <c r="J38"/>
  <c r="J39"/>
  <c r="J40"/>
  <c r="J41"/>
  <c r="J42"/>
  <c r="J43"/>
  <c r="J45"/>
  <c r="J47"/>
  <c r="J49"/>
  <c r="J50"/>
  <c r="J51"/>
  <c r="J52"/>
  <c r="J53"/>
  <c r="J54"/>
  <c r="J55"/>
  <c r="J56"/>
  <c r="J57"/>
  <c r="J12" i="4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L46" s="1"/>
  <c r="J45"/>
  <c r="L45" s="1"/>
  <c r="J44"/>
  <c r="J43"/>
  <c r="L43" s="1"/>
  <c r="J42"/>
  <c r="L42" s="1"/>
  <c r="J41"/>
  <c r="L41" s="1"/>
  <c r="J40"/>
  <c r="J39"/>
  <c r="L39" s="1"/>
  <c r="J38"/>
  <c r="L38" s="1"/>
  <c r="J37"/>
  <c r="L37" s="1"/>
  <c r="J36"/>
  <c r="L36" s="1"/>
  <c r="J35"/>
  <c r="J34"/>
  <c r="L34" s="1"/>
  <c r="J33"/>
  <c r="L33" s="1"/>
  <c r="J32"/>
  <c r="J31"/>
  <c r="J30"/>
  <c r="J29"/>
  <c r="J28"/>
  <c r="L28" s="1"/>
  <c r="J27"/>
  <c r="L27" s="1"/>
  <c r="J26"/>
  <c r="L26" s="1"/>
  <c r="J25"/>
  <c r="L25" s="1"/>
  <c r="J24"/>
  <c r="J23"/>
  <c r="J22"/>
  <c r="L22" s="1"/>
  <c r="J21"/>
  <c r="J20"/>
  <c r="J19"/>
  <c r="L19" s="1"/>
  <c r="J18"/>
  <c r="L18" s="1"/>
  <c r="J17"/>
  <c r="L17" s="1"/>
  <c r="J16"/>
  <c r="L16" s="1"/>
  <c r="J15"/>
  <c r="L15" s="1"/>
  <c r="J14"/>
  <c r="L14" s="1"/>
  <c r="L13"/>
  <c r="L70" i="3"/>
  <c r="L69"/>
  <c r="L68"/>
  <c r="L67"/>
  <c r="L66"/>
  <c r="L65"/>
  <c r="L64"/>
  <c r="L63"/>
  <c r="L62"/>
  <c r="L61"/>
  <c r="L60"/>
  <c r="L59"/>
  <c r="L58"/>
  <c r="L57"/>
  <c r="L56"/>
  <c r="L55"/>
  <c r="L54"/>
  <c r="L52"/>
  <c r="L51"/>
  <c r="L48"/>
  <c r="L47"/>
  <c r="L46"/>
  <c r="L45"/>
  <c r="L44"/>
  <c r="L43"/>
  <c r="L42"/>
  <c r="L39"/>
  <c r="L36"/>
  <c r="L34"/>
  <c r="L33"/>
  <c r="L31"/>
  <c r="L30"/>
  <c r="L28"/>
  <c r="L26"/>
  <c r="L24"/>
  <c r="L23"/>
  <c r="L22"/>
  <c r="L20"/>
  <c r="L19"/>
  <c r="L17"/>
  <c r="L15"/>
  <c r="L14"/>
  <c r="L13"/>
  <c r="L12"/>
  <c r="J63" i="2"/>
  <c r="L63" s="1"/>
  <c r="J62"/>
  <c r="L62" s="1"/>
  <c r="J61"/>
  <c r="L61" s="1"/>
  <c r="J60"/>
  <c r="L60" s="1"/>
  <c r="J59"/>
  <c r="L59" s="1"/>
  <c r="J58"/>
  <c r="L58" s="1"/>
  <c r="J57"/>
  <c r="L57" s="1"/>
  <c r="J56"/>
  <c r="L56" s="1"/>
  <c r="J55"/>
  <c r="L55" s="1"/>
  <c r="J54"/>
  <c r="L54" s="1"/>
  <c r="J53"/>
  <c r="L53" s="1"/>
  <c r="J52"/>
  <c r="L52" s="1"/>
  <c r="J51"/>
  <c r="L51" s="1"/>
  <c r="J50"/>
  <c r="L50" s="1"/>
  <c r="J49"/>
  <c r="L49" s="1"/>
  <c r="J48"/>
  <c r="L48" s="1"/>
  <c r="J47"/>
  <c r="L47" s="1"/>
  <c r="J46"/>
  <c r="J45"/>
  <c r="L45" s="1"/>
  <c r="J44"/>
  <c r="L44" s="1"/>
  <c r="J43"/>
  <c r="L43" s="1"/>
  <c r="J42"/>
  <c r="J41"/>
  <c r="L41" s="1"/>
  <c r="J40"/>
  <c r="L40" s="1"/>
  <c r="J39"/>
  <c r="J38"/>
  <c r="L38" s="1"/>
  <c r="J37"/>
  <c r="L37" s="1"/>
  <c r="J36"/>
  <c r="L36" s="1"/>
  <c r="J35"/>
  <c r="L35" s="1"/>
  <c r="J34"/>
  <c r="J33"/>
  <c r="J32"/>
  <c r="L32" s="1"/>
  <c r="J31"/>
  <c r="J30"/>
  <c r="J29"/>
  <c r="L29" s="1"/>
  <c r="J28"/>
  <c r="L28" s="1"/>
  <c r="J27"/>
  <c r="J26"/>
  <c r="L26" s="1"/>
  <c r="J25"/>
  <c r="J24"/>
  <c r="L24" s="1"/>
  <c r="J23"/>
  <c r="L23" s="1"/>
  <c r="J22"/>
  <c r="J21"/>
  <c r="L21" s="1"/>
  <c r="J20"/>
  <c r="J19"/>
  <c r="L19" s="1"/>
  <c r="J18"/>
  <c r="L18" s="1"/>
  <c r="J17"/>
  <c r="L17" s="1"/>
  <c r="J16"/>
  <c r="L16" s="1"/>
  <c r="J15"/>
  <c r="L15" s="1"/>
  <c r="J14"/>
  <c r="L14" s="1"/>
  <c r="J13"/>
  <c r="L13" s="1"/>
  <c r="J12"/>
  <c r="L12" s="1"/>
  <c r="L46" i="1"/>
  <c r="L47"/>
  <c r="L48"/>
  <c r="L50"/>
  <c r="L51"/>
  <c r="L53"/>
  <c r="L54"/>
  <c r="L55"/>
  <c r="L57"/>
  <c r="L58"/>
  <c r="L59"/>
  <c r="L60"/>
  <c r="L61"/>
  <c r="L62"/>
  <c r="L63"/>
  <c r="L64"/>
  <c r="L65"/>
  <c r="L66"/>
  <c r="L67"/>
  <c r="L68"/>
  <c r="L69"/>
  <c r="L71"/>
  <c r="L72"/>
  <c r="L73"/>
  <c r="L45"/>
  <c r="L44"/>
  <c r="L39"/>
  <c r="L33"/>
  <c r="L29"/>
  <c r="L27"/>
  <c r="L24"/>
  <c r="L23"/>
  <c r="L22"/>
  <c r="L20"/>
  <c r="L19"/>
  <c r="L17"/>
  <c r="L16"/>
  <c r="L14"/>
  <c r="L13"/>
  <c r="J35" l="1"/>
  <c r="J36"/>
  <c r="L36" s="1"/>
</calcChain>
</file>

<file path=xl/sharedStrings.xml><?xml version="1.0" encoding="utf-8"?>
<sst xmlns="http://schemas.openxmlformats.org/spreadsheetml/2006/main" count="580" uniqueCount="125">
  <si>
    <t>UNIVERSIDAD DE SAN CARLOS DE GUATEMALA</t>
  </si>
  <si>
    <t>CENTRO UNIVERSITARIO DE ORIENTE</t>
  </si>
  <si>
    <t>CARRERA DE MÉDICO Y CIRUJANO</t>
  </si>
  <si>
    <t>CONSOLIDADO</t>
  </si>
  <si>
    <t xml:space="preserve">CATEDRA: </t>
  </si>
  <si>
    <t>DOCENTE:</t>
  </si>
  <si>
    <t>PUNTOS</t>
  </si>
  <si>
    <t>10 Pts.</t>
  </si>
  <si>
    <t>30 Pts.</t>
  </si>
  <si>
    <t>80 Pts.</t>
  </si>
  <si>
    <t>20 Pts.</t>
  </si>
  <si>
    <t>100 Pts.</t>
  </si>
  <si>
    <t>No.</t>
  </si>
  <si>
    <t>CARNÉ</t>
  </si>
  <si>
    <t>NOMBRE</t>
  </si>
  <si>
    <t>1ER. PARCIAL</t>
  </si>
  <si>
    <t>2DO. PARCIAL</t>
  </si>
  <si>
    <t>3ER. PARCIAL</t>
  </si>
  <si>
    <t>4TO. PARCIAL</t>
  </si>
  <si>
    <t>5TO. PARCIAL</t>
  </si>
  <si>
    <t>ZONA</t>
  </si>
  <si>
    <t>ACUMULADO</t>
  </si>
  <si>
    <t>EXAMEN FINAL</t>
  </si>
  <si>
    <t>TOTAL</t>
  </si>
  <si>
    <t>CATEDRATICO</t>
  </si>
  <si>
    <t xml:space="preserve">SEGUNDO AÑO </t>
  </si>
  <si>
    <t>BIOQUÍMICA</t>
  </si>
  <si>
    <t>LICENCIADA JENNIFER ANDRINO</t>
  </si>
  <si>
    <t>Licda. Jennifer Andrino</t>
  </si>
  <si>
    <t>CATEDRATICA</t>
  </si>
  <si>
    <t>Bioquímica</t>
  </si>
  <si>
    <t>García Contreras, Alejandro José</t>
  </si>
  <si>
    <t>Orozco España, Flor de María</t>
  </si>
  <si>
    <t>Lemus Cervantes, Yaneliz Stefania</t>
  </si>
  <si>
    <t>Monroy Roque, Chris Raymundo</t>
  </si>
  <si>
    <t>Arevalo Elizondo, Mario Francisco</t>
  </si>
  <si>
    <t>Ellington Aida, Victoria</t>
  </si>
  <si>
    <t>Chitop Tzunun, Lilia Ixchel</t>
  </si>
  <si>
    <t>Quiroa Pérez, Gladis Jeaneth</t>
  </si>
  <si>
    <t>Cordón Zeceña, Elder Lemuel</t>
  </si>
  <si>
    <t>Guzmán y Guzmán, Marco Tulio</t>
  </si>
  <si>
    <t>Rodas Acevedo, Luis Angel</t>
  </si>
  <si>
    <t>Paredes Cano, Irving Antonio</t>
  </si>
  <si>
    <t>Barrientos Oliva, Gladys Argelia</t>
  </si>
  <si>
    <t>Echeverria Urrutia, Willy Herrit</t>
  </si>
  <si>
    <t>Salazar Mayen, Vilma Lucrecia</t>
  </si>
  <si>
    <t>Martínez Santiago, Alan Oswaldo</t>
  </si>
  <si>
    <t>Lima España, Andrea Elizabeth</t>
  </si>
  <si>
    <t>Guzmán Morales, Virgilio Estuardo</t>
  </si>
  <si>
    <t>Ramos Salguero, Gloria Claribel</t>
  </si>
  <si>
    <t>Vásquez Javier, Blanca Alicia</t>
  </si>
  <si>
    <t>Chavajay Chavajay, Sandra Yaneth</t>
  </si>
  <si>
    <t>Sandoval Sandoval, Mynor Dávid</t>
  </si>
  <si>
    <t>Frutos Gorocica, Salim Amir</t>
  </si>
  <si>
    <t>Díaz García, Rodrigo Antonio</t>
  </si>
  <si>
    <t>Pelaez Morales, Rufino Salomon</t>
  </si>
  <si>
    <t>Veliz García, Corazón de María</t>
  </si>
  <si>
    <t>Linares Castañeda, Karla Jimena</t>
  </si>
  <si>
    <t>López Cuellar, Edna Lucía</t>
  </si>
  <si>
    <t>Cardona García, Wendy Lorena</t>
  </si>
  <si>
    <t>Ávila González, Mercy Gislena</t>
  </si>
  <si>
    <t>Galvéz Osorio, Karla Jeaneth</t>
  </si>
  <si>
    <t>Polanco Medrano, Elder</t>
  </si>
  <si>
    <t>Urrutia Licardie, Ligia Rebeca</t>
  </si>
  <si>
    <t>Acosta Melendez, Ivette Isabel</t>
  </si>
  <si>
    <t>Osorio Ordoñez, Angel Roberto</t>
  </si>
  <si>
    <t>Ruano Salguero, Claudia Maribel</t>
  </si>
  <si>
    <t>Monroy Soto, Cesia Jemima</t>
  </si>
  <si>
    <t>Morataya López, Ever Estuardo</t>
  </si>
  <si>
    <t>García Morales, Lucia Jamileth</t>
  </si>
  <si>
    <t>Nuñez Salguero, Celeste Migdalia</t>
  </si>
  <si>
    <t>Morales Carias, Danna Aby</t>
  </si>
  <si>
    <t>García Aguirre, Nimrod Estuardo</t>
  </si>
  <si>
    <t>Rodríguez Lara, Daniel Antonio</t>
  </si>
  <si>
    <t>Najera Peralta, Lizandro</t>
  </si>
  <si>
    <t>Palma Recinos, Rosario Alberta</t>
  </si>
  <si>
    <t>Ordoñez Galeano, Rosa Angélica</t>
  </si>
  <si>
    <t>Díaz Aguilar, Paola Karina</t>
  </si>
  <si>
    <t>Recinos Ayala, Delia Elisa</t>
  </si>
  <si>
    <t>Pérez Polanco, Dayrin Mariela</t>
  </si>
  <si>
    <t>Martínez Retana, Mathias Gustavo</t>
  </si>
  <si>
    <t>Yanes Sanabria, Cinthia Carolina</t>
  </si>
  <si>
    <t>López Enriquez, Eva Nathalia</t>
  </si>
  <si>
    <t>Leal Yat, Yammak Francisco</t>
  </si>
  <si>
    <t>Sosa Cerna, Saul Andree</t>
  </si>
  <si>
    <t>Charchalac Castillo, Ana Paulina</t>
  </si>
  <si>
    <t>Salguero y Salguero, Ana Gabriela</t>
  </si>
  <si>
    <t>Oliva Villeda, Anna Larissa</t>
  </si>
  <si>
    <t>Sanchinel Navas, Irvin Edgardo</t>
  </si>
  <si>
    <t>Arana Arevalo, Yulavy Elieth</t>
  </si>
  <si>
    <t>Enamorado Chigua, Gerardo Alexander</t>
  </si>
  <si>
    <t>Marroquín Lima, Leticia Marisol</t>
  </si>
  <si>
    <t>Carrillo Salguero, Lesly Sabrina</t>
  </si>
  <si>
    <t>12 Pts.</t>
  </si>
  <si>
    <t>HISTOLOGÍA</t>
  </si>
  <si>
    <t>DOCTOR EDUARDO MARROQUÍN</t>
  </si>
  <si>
    <t>13 Pts.</t>
  </si>
  <si>
    <t>15 Pts.</t>
  </si>
  <si>
    <t>Dr. Eduardo Marroquín</t>
  </si>
  <si>
    <t>Histología</t>
  </si>
  <si>
    <t>Salazar Trejo, Rony Eduardo</t>
  </si>
  <si>
    <t>FISIOLOGÍA</t>
  </si>
  <si>
    <t>DOCTOR JUAN MANUEL CHARCHALAC</t>
  </si>
  <si>
    <t>Dr. Juan Manuel Charchalac</t>
  </si>
  <si>
    <t>Fisiología</t>
  </si>
  <si>
    <t>Ipiña España, Sindy Magdalena</t>
  </si>
  <si>
    <t>ANATOMÍA</t>
  </si>
  <si>
    <t>DOCTOR MARCO SOMOZA</t>
  </si>
  <si>
    <t>Dr. Marco Somoza</t>
  </si>
  <si>
    <t>Anatomía</t>
  </si>
  <si>
    <t>8 Pts.</t>
  </si>
  <si>
    <t>40 Pts.</t>
  </si>
  <si>
    <t>Wong Imery, Erick Roberto</t>
  </si>
  <si>
    <t>CIENCIAS CLÍNICAS II</t>
  </si>
  <si>
    <t>DOCTOR RONALDO RETANA</t>
  </si>
  <si>
    <t>14 Pts.</t>
  </si>
  <si>
    <t>Dr. Ronaldo Retana</t>
  </si>
  <si>
    <t>Ciencias Clínicas II</t>
  </si>
  <si>
    <t>SALUD PÚBLICA I</t>
  </si>
  <si>
    <t>DOCTORA KARINA DUARTE</t>
  </si>
  <si>
    <t>Dra. Karina Duarte</t>
  </si>
  <si>
    <t>Salud Pública I</t>
  </si>
  <si>
    <t>44 Pts.</t>
  </si>
  <si>
    <t>SDE</t>
  </si>
  <si>
    <t>NSP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</si>
</sst>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2"/>
      <color indexed="63"/>
      <name val="Arial Narrow"/>
      <family val="2"/>
    </font>
    <font>
      <sz val="12"/>
      <name val="Arial Narrow"/>
      <family val="2"/>
    </font>
    <font>
      <sz val="11"/>
      <color indexed="6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 applyFill="1" applyBorder="1"/>
    <xf numFmtId="0" fontId="1" fillId="0" borderId="0" xfId="0" applyFont="1" applyBorder="1"/>
    <xf numFmtId="0" fontId="2" fillId="0" borderId="0" xfId="0" applyFont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1" fillId="0" borderId="0" xfId="0" applyFont="1" applyFill="1" applyBorder="1"/>
    <xf numFmtId="0" fontId="1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0" borderId="14" xfId="0" applyFont="1" applyBorder="1"/>
    <xf numFmtId="2" fontId="2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/>
    <xf numFmtId="2" fontId="2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/>
    <xf numFmtId="0" fontId="4" fillId="0" borderId="12" xfId="0" applyFont="1" applyBorder="1"/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Fill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2" xfId="0" applyFont="1" applyFill="1" applyBorder="1" applyAlignment="1">
      <alignment horizontal="left"/>
    </xf>
    <xf numFmtId="2" fontId="5" fillId="4" borderId="12" xfId="0" applyNumberFormat="1" applyFont="1" applyFill="1" applyBorder="1" applyAlignment="1">
      <alignment horizontal="center"/>
    </xf>
    <xf numFmtId="2" fontId="2" fillId="4" borderId="12" xfId="0" applyNumberFormat="1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3627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171825" y="55911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323850</xdr:colOff>
      <xdr:row>1</xdr:row>
      <xdr:rowOff>142875</xdr:rowOff>
    </xdr:from>
    <xdr:to>
      <xdr:col>6</xdr:col>
      <xdr:colOff>209550</xdr:colOff>
      <xdr:row>4</xdr:row>
      <xdr:rowOff>66675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0200" y="361950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1</xdr:row>
      <xdr:rowOff>152400</xdr:rowOff>
    </xdr:from>
    <xdr:to>
      <xdr:col>7</xdr:col>
      <xdr:colOff>533400</xdr:colOff>
      <xdr:row>4</xdr:row>
      <xdr:rowOff>76200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contrast="-18000"/>
        </a:blip>
        <a:srcRect l="19296" t="8565" r="40442" b="40691"/>
        <a:stretch>
          <a:fillRect/>
        </a:stretch>
      </xdr:blipFill>
      <xdr:spPr bwMode="auto">
        <a:xfrm>
          <a:off x="6629400" y="371475"/>
          <a:ext cx="771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2105025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3048000" y="4638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L79"/>
  <sheetViews>
    <sheetView workbookViewId="0">
      <selection activeCell="J23" sqref="J23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6.5703125" style="2" bestFit="1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4</v>
      </c>
      <c r="C7" s="20" t="s">
        <v>26</v>
      </c>
      <c r="I7" s="3"/>
    </row>
    <row r="8" spans="1:12">
      <c r="A8" s="1" t="s">
        <v>5</v>
      </c>
      <c r="C8" s="20" t="s">
        <v>27</v>
      </c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>
      <c r="A10" s="1"/>
      <c r="C10" s="22" t="s">
        <v>6</v>
      </c>
      <c r="D10" s="22" t="s">
        <v>93</v>
      </c>
      <c r="E10" s="22" t="s">
        <v>93</v>
      </c>
      <c r="F10" s="22" t="s">
        <v>93</v>
      </c>
      <c r="G10" s="22" t="s">
        <v>93</v>
      </c>
      <c r="H10" s="22" t="s">
        <v>93</v>
      </c>
      <c r="I10" s="22" t="s">
        <v>10</v>
      </c>
      <c r="J10" s="22" t="s">
        <v>9</v>
      </c>
      <c r="K10" s="22" t="s">
        <v>10</v>
      </c>
      <c r="L10" s="22" t="s">
        <v>11</v>
      </c>
    </row>
    <row r="11" spans="1:12">
      <c r="A11" s="22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</row>
    <row r="12" spans="1:12">
      <c r="A12" s="40">
        <v>1</v>
      </c>
      <c r="B12" s="43">
        <v>9622979</v>
      </c>
      <c r="C12" s="44" t="s">
        <v>31</v>
      </c>
      <c r="D12" s="24">
        <v>4.08</v>
      </c>
      <c r="E12" s="24">
        <v>1.56</v>
      </c>
      <c r="F12" s="24">
        <f>34*0.12</f>
        <v>4.08</v>
      </c>
      <c r="G12" s="24">
        <v>0</v>
      </c>
      <c r="H12" s="24">
        <v>0</v>
      </c>
      <c r="I12" s="24">
        <v>13.82</v>
      </c>
      <c r="J12" s="24">
        <f>+I12+H12+G12+F12+E12+D12</f>
        <v>23.54</v>
      </c>
      <c r="K12" s="24" t="s">
        <v>123</v>
      </c>
      <c r="L12" s="25">
        <f>+J12</f>
        <v>23.54</v>
      </c>
    </row>
    <row r="13" spans="1:12">
      <c r="A13" s="41">
        <v>2</v>
      </c>
      <c r="B13" s="43">
        <v>200540251</v>
      </c>
      <c r="C13" s="44" t="s">
        <v>32</v>
      </c>
      <c r="D13" s="24">
        <v>6.72</v>
      </c>
      <c r="E13" s="24">
        <v>5.79</v>
      </c>
      <c r="F13" s="24">
        <v>7.32</v>
      </c>
      <c r="G13" s="24">
        <v>6.3</v>
      </c>
      <c r="H13" s="24">
        <f>58*0.12</f>
        <v>6.96</v>
      </c>
      <c r="I13" s="24">
        <v>16.940000000000001</v>
      </c>
      <c r="J13" s="24">
        <f t="shared" ref="J13:J73" si="0">+I13+H13+G13+F13+E13+D13</f>
        <v>50.03</v>
      </c>
      <c r="K13" s="24">
        <v>8</v>
      </c>
      <c r="L13" s="25">
        <f t="shared" ref="L13:L45" si="1">+K13+J13</f>
        <v>58.03</v>
      </c>
    </row>
    <row r="14" spans="1:12">
      <c r="A14" s="42">
        <v>3</v>
      </c>
      <c r="B14" s="45">
        <v>200540311</v>
      </c>
      <c r="C14" s="46" t="s">
        <v>33</v>
      </c>
      <c r="D14" s="24">
        <v>4.2</v>
      </c>
      <c r="E14" s="24">
        <v>5.7</v>
      </c>
      <c r="F14" s="24">
        <v>8.8800000000000008</v>
      </c>
      <c r="G14" s="24">
        <v>7.8</v>
      </c>
      <c r="H14" s="24">
        <f>63*0.12</f>
        <v>7.56</v>
      </c>
      <c r="I14" s="24">
        <v>15.98</v>
      </c>
      <c r="J14" s="24">
        <f t="shared" si="0"/>
        <v>50.120000000000005</v>
      </c>
      <c r="K14" s="24">
        <v>6</v>
      </c>
      <c r="L14" s="25">
        <f t="shared" si="1"/>
        <v>56.120000000000005</v>
      </c>
    </row>
    <row r="15" spans="1:12">
      <c r="A15" s="41">
        <v>4</v>
      </c>
      <c r="B15" s="43">
        <v>200540349</v>
      </c>
      <c r="C15" s="47" t="s">
        <v>34</v>
      </c>
      <c r="D15" s="24">
        <v>6.84</v>
      </c>
      <c r="E15" s="24">
        <v>5.91</v>
      </c>
      <c r="F15" s="24">
        <v>6.84</v>
      </c>
      <c r="G15" s="24">
        <v>7.02</v>
      </c>
      <c r="H15" s="24">
        <v>8.8800000000000008</v>
      </c>
      <c r="I15" s="24">
        <v>16.23</v>
      </c>
      <c r="J15" s="24">
        <f t="shared" si="0"/>
        <v>51.72</v>
      </c>
      <c r="K15" s="24">
        <v>15</v>
      </c>
      <c r="L15" s="25">
        <f t="shared" si="1"/>
        <v>66.72</v>
      </c>
    </row>
    <row r="16" spans="1:12">
      <c r="A16" s="41">
        <v>5</v>
      </c>
      <c r="B16" s="45">
        <v>200540369</v>
      </c>
      <c r="C16" s="48" t="s">
        <v>35</v>
      </c>
      <c r="D16" s="24">
        <v>6.72</v>
      </c>
      <c r="E16" s="24">
        <v>5.37</v>
      </c>
      <c r="F16" s="24">
        <v>7.44</v>
      </c>
      <c r="G16" s="24">
        <v>4.92</v>
      </c>
      <c r="H16" s="24">
        <v>6.06</v>
      </c>
      <c r="I16" s="24">
        <v>15.85</v>
      </c>
      <c r="J16" s="24">
        <f t="shared" si="0"/>
        <v>46.359999999999992</v>
      </c>
      <c r="K16" s="24">
        <v>9.5</v>
      </c>
      <c r="L16" s="25">
        <f t="shared" si="1"/>
        <v>55.859999999999992</v>
      </c>
    </row>
    <row r="17" spans="1:12">
      <c r="A17" s="41">
        <v>6</v>
      </c>
      <c r="B17" s="43">
        <v>200540384</v>
      </c>
      <c r="C17" s="44" t="s">
        <v>36</v>
      </c>
      <c r="D17" s="24">
        <v>8.8800000000000008</v>
      </c>
      <c r="E17" s="24">
        <v>5.55</v>
      </c>
      <c r="F17" s="24">
        <v>9.36</v>
      </c>
      <c r="G17" s="24">
        <v>7.08</v>
      </c>
      <c r="H17" s="24">
        <f>70*0.12</f>
        <v>8.4</v>
      </c>
      <c r="I17" s="24">
        <v>16.37</v>
      </c>
      <c r="J17" s="24">
        <f t="shared" si="0"/>
        <v>55.64</v>
      </c>
      <c r="K17" s="24">
        <v>9.5</v>
      </c>
      <c r="L17" s="25">
        <f t="shared" si="1"/>
        <v>65.14</v>
      </c>
    </row>
    <row r="18" spans="1:12">
      <c r="A18" s="41">
        <v>7</v>
      </c>
      <c r="B18" s="45">
        <v>200540405</v>
      </c>
      <c r="C18" s="48" t="s">
        <v>37</v>
      </c>
      <c r="D18" s="24">
        <v>8.76</v>
      </c>
      <c r="E18" s="24">
        <v>6.15</v>
      </c>
      <c r="F18" s="24">
        <v>7.92</v>
      </c>
      <c r="G18" s="24">
        <v>4.26</v>
      </c>
      <c r="H18" s="24">
        <f>70*0.12</f>
        <v>8.4</v>
      </c>
      <c r="I18" s="24">
        <v>13.08</v>
      </c>
      <c r="J18" s="24">
        <f t="shared" si="0"/>
        <v>48.57</v>
      </c>
      <c r="K18" s="24" t="s">
        <v>124</v>
      </c>
      <c r="L18" s="25">
        <v>48.57</v>
      </c>
    </row>
    <row r="19" spans="1:12">
      <c r="A19" s="41">
        <v>8</v>
      </c>
      <c r="B19" s="45">
        <v>200540486</v>
      </c>
      <c r="C19" s="48" t="s">
        <v>38</v>
      </c>
      <c r="D19" s="24">
        <v>8.2799999999999994</v>
      </c>
      <c r="E19" s="24">
        <v>6</v>
      </c>
      <c r="F19" s="24">
        <v>7.44</v>
      </c>
      <c r="G19" s="24">
        <v>6.48</v>
      </c>
      <c r="H19" s="24">
        <f>61*0.12</f>
        <v>7.3199999999999994</v>
      </c>
      <c r="I19" s="24">
        <v>16.46</v>
      </c>
      <c r="J19" s="24">
        <f t="shared" si="0"/>
        <v>51.980000000000004</v>
      </c>
      <c r="K19" s="24">
        <v>9.1999999999999993</v>
      </c>
      <c r="L19" s="25">
        <f t="shared" si="1"/>
        <v>61.180000000000007</v>
      </c>
    </row>
    <row r="20" spans="1:12">
      <c r="A20" s="41">
        <v>9</v>
      </c>
      <c r="B20" s="45">
        <v>200540491</v>
      </c>
      <c r="C20" s="48" t="s">
        <v>39</v>
      </c>
      <c r="D20" s="24">
        <v>7.44</v>
      </c>
      <c r="E20" s="24">
        <v>4.74</v>
      </c>
      <c r="F20" s="24">
        <v>6.72</v>
      </c>
      <c r="G20" s="24">
        <v>6.12</v>
      </c>
      <c r="H20" s="24">
        <v>8.25</v>
      </c>
      <c r="I20" s="24">
        <v>15.22</v>
      </c>
      <c r="J20" s="24">
        <f t="shared" si="0"/>
        <v>48.49</v>
      </c>
      <c r="K20" s="24">
        <v>5.5</v>
      </c>
      <c r="L20" s="25">
        <f t="shared" si="1"/>
        <v>53.99</v>
      </c>
    </row>
    <row r="21" spans="1:12">
      <c r="A21" s="41">
        <v>10</v>
      </c>
      <c r="B21" s="45">
        <v>200540539</v>
      </c>
      <c r="C21" s="48" t="s">
        <v>40</v>
      </c>
      <c r="D21" s="24">
        <v>6.84</v>
      </c>
      <c r="E21" s="24">
        <v>3.84</v>
      </c>
      <c r="F21" s="24">
        <f>54*0.12</f>
        <v>6.4799999999999995</v>
      </c>
      <c r="G21" s="24">
        <v>5.64</v>
      </c>
      <c r="H21" s="24">
        <f>49*0.12</f>
        <v>5.88</v>
      </c>
      <c r="I21" s="24">
        <v>16.71</v>
      </c>
      <c r="J21" s="24">
        <f t="shared" si="0"/>
        <v>45.39</v>
      </c>
      <c r="K21" s="24">
        <v>11</v>
      </c>
      <c r="L21" s="25">
        <f t="shared" si="1"/>
        <v>56.39</v>
      </c>
    </row>
    <row r="22" spans="1:12">
      <c r="A22" s="41">
        <v>11</v>
      </c>
      <c r="B22" s="43">
        <v>200640192</v>
      </c>
      <c r="C22" s="46" t="s">
        <v>41</v>
      </c>
      <c r="D22" s="24">
        <v>6.12</v>
      </c>
      <c r="E22" s="24">
        <v>4.47</v>
      </c>
      <c r="F22" s="24">
        <v>5.28</v>
      </c>
      <c r="G22" s="24">
        <v>4.74</v>
      </c>
      <c r="H22" s="29">
        <f>56*0.12</f>
        <v>6.72</v>
      </c>
      <c r="I22" s="29">
        <v>15.72</v>
      </c>
      <c r="J22" s="24">
        <f t="shared" si="0"/>
        <v>43.05</v>
      </c>
      <c r="K22" s="24">
        <v>6</v>
      </c>
      <c r="L22" s="25">
        <f t="shared" si="1"/>
        <v>49.05</v>
      </c>
    </row>
    <row r="23" spans="1:12">
      <c r="A23" s="41">
        <v>12</v>
      </c>
      <c r="B23" s="45">
        <v>200640214</v>
      </c>
      <c r="C23" s="48" t="s">
        <v>42</v>
      </c>
      <c r="D23" s="24">
        <v>9</v>
      </c>
      <c r="E23" s="24">
        <v>7.14</v>
      </c>
      <c r="F23" s="24">
        <v>10.08</v>
      </c>
      <c r="G23" s="24">
        <v>7.32</v>
      </c>
      <c r="H23" s="29">
        <f>74*0.12</f>
        <v>8.879999999999999</v>
      </c>
      <c r="I23" s="29">
        <v>16.32</v>
      </c>
      <c r="J23" s="24">
        <f t="shared" si="0"/>
        <v>58.739999999999995</v>
      </c>
      <c r="K23" s="24">
        <v>11.5</v>
      </c>
      <c r="L23" s="25">
        <f t="shared" si="1"/>
        <v>70.239999999999995</v>
      </c>
    </row>
    <row r="24" spans="1:12">
      <c r="A24" s="41">
        <v>13</v>
      </c>
      <c r="B24" s="45">
        <v>200640248</v>
      </c>
      <c r="C24" s="48" t="s">
        <v>43</v>
      </c>
      <c r="D24" s="24">
        <v>7.92</v>
      </c>
      <c r="E24" s="24">
        <v>5.22</v>
      </c>
      <c r="F24" s="24">
        <v>9.36</v>
      </c>
      <c r="G24" s="24">
        <v>8.64</v>
      </c>
      <c r="H24" s="29">
        <f>78*0.12</f>
        <v>9.36</v>
      </c>
      <c r="I24" s="29">
        <v>15.47</v>
      </c>
      <c r="J24" s="24">
        <f t="shared" si="0"/>
        <v>55.97</v>
      </c>
      <c r="K24" s="24">
        <v>14</v>
      </c>
      <c r="L24" s="25">
        <f t="shared" si="1"/>
        <v>69.97</v>
      </c>
    </row>
    <row r="25" spans="1:12">
      <c r="A25" s="40">
        <v>14</v>
      </c>
      <c r="B25" s="45">
        <v>200640284</v>
      </c>
      <c r="C25" s="48" t="s">
        <v>44</v>
      </c>
      <c r="D25" s="24">
        <v>6.84</v>
      </c>
      <c r="E25" s="24">
        <v>3.9</v>
      </c>
      <c r="F25" s="24">
        <v>4.08</v>
      </c>
      <c r="G25" s="24">
        <v>3.54</v>
      </c>
      <c r="H25" s="29">
        <v>0</v>
      </c>
      <c r="I25" s="29">
        <v>8.6</v>
      </c>
      <c r="J25" s="24">
        <f t="shared" si="0"/>
        <v>26.959999999999997</v>
      </c>
      <c r="K25" s="24" t="s">
        <v>123</v>
      </c>
      <c r="L25" s="25">
        <f>+J25</f>
        <v>26.959999999999997</v>
      </c>
    </row>
    <row r="26" spans="1:12">
      <c r="A26" s="40">
        <v>15</v>
      </c>
      <c r="B26" s="45">
        <v>200640306</v>
      </c>
      <c r="C26" s="48" t="s">
        <v>45</v>
      </c>
      <c r="D26" s="24">
        <v>7.8</v>
      </c>
      <c r="E26" s="24">
        <v>5.07</v>
      </c>
      <c r="F26" s="24">
        <v>8.8800000000000008</v>
      </c>
      <c r="G26" s="24">
        <v>7.02</v>
      </c>
      <c r="H26" s="24">
        <f>63*0.12</f>
        <v>7.56</v>
      </c>
      <c r="I26" s="24">
        <v>17.39</v>
      </c>
      <c r="J26" s="24">
        <f t="shared" si="0"/>
        <v>53.72</v>
      </c>
      <c r="K26" s="24">
        <v>10.5</v>
      </c>
      <c r="L26" s="25">
        <f t="shared" si="1"/>
        <v>64.22</v>
      </c>
    </row>
    <row r="27" spans="1:12">
      <c r="A27" s="40">
        <v>16</v>
      </c>
      <c r="B27" s="45">
        <v>200640314</v>
      </c>
      <c r="C27" s="46" t="s">
        <v>46</v>
      </c>
      <c r="D27" s="24">
        <v>6.72</v>
      </c>
      <c r="E27" s="24">
        <v>3.96</v>
      </c>
      <c r="F27" s="24">
        <v>8.64</v>
      </c>
      <c r="G27" s="24">
        <v>7.14</v>
      </c>
      <c r="H27" s="24">
        <v>6.3</v>
      </c>
      <c r="I27" s="24">
        <v>15.3</v>
      </c>
      <c r="J27" s="24">
        <f t="shared" si="0"/>
        <v>48.06</v>
      </c>
      <c r="K27" s="24">
        <v>10.5</v>
      </c>
      <c r="L27" s="25">
        <f t="shared" si="1"/>
        <v>58.56</v>
      </c>
    </row>
    <row r="28" spans="1:12">
      <c r="A28" s="40">
        <v>17</v>
      </c>
      <c r="B28" s="43">
        <v>200640323</v>
      </c>
      <c r="C28" s="47" t="s">
        <v>47</v>
      </c>
      <c r="D28" s="24">
        <v>5.88</v>
      </c>
      <c r="E28" s="24">
        <v>6.9</v>
      </c>
      <c r="F28" s="24">
        <v>5.64</v>
      </c>
      <c r="G28" s="24">
        <v>6.6</v>
      </c>
      <c r="H28" s="24">
        <f>70*0.12</f>
        <v>8.4</v>
      </c>
      <c r="I28" s="24">
        <v>16.68</v>
      </c>
      <c r="J28" s="24">
        <f t="shared" si="0"/>
        <v>50.1</v>
      </c>
      <c r="K28" s="24">
        <v>9</v>
      </c>
      <c r="L28" s="25">
        <f t="shared" si="1"/>
        <v>59.1</v>
      </c>
    </row>
    <row r="29" spans="1:12">
      <c r="A29" s="42">
        <v>18</v>
      </c>
      <c r="B29" s="45">
        <v>200640325</v>
      </c>
      <c r="C29" s="48" t="s">
        <v>48</v>
      </c>
      <c r="D29" s="24">
        <v>8.8800000000000008</v>
      </c>
      <c r="E29" s="24">
        <v>6.15</v>
      </c>
      <c r="F29" s="24">
        <v>9.6</v>
      </c>
      <c r="G29" s="24">
        <v>7.5</v>
      </c>
      <c r="H29" s="24">
        <f>70*0.12</f>
        <v>8.4</v>
      </c>
      <c r="I29" s="24">
        <v>15.77</v>
      </c>
      <c r="J29" s="24">
        <f t="shared" si="0"/>
        <v>56.300000000000004</v>
      </c>
      <c r="K29" s="24">
        <v>15</v>
      </c>
      <c r="L29" s="25">
        <f t="shared" si="1"/>
        <v>71.300000000000011</v>
      </c>
    </row>
    <row r="30" spans="1:12">
      <c r="A30" s="42">
        <v>19</v>
      </c>
      <c r="B30" s="43">
        <v>200640412</v>
      </c>
      <c r="C30" s="44" t="s">
        <v>49</v>
      </c>
      <c r="D30" s="24">
        <v>3.96</v>
      </c>
      <c r="E30" s="24">
        <v>3.06</v>
      </c>
      <c r="F30" s="24">
        <v>2.4</v>
      </c>
      <c r="G30" s="24">
        <v>1.98</v>
      </c>
      <c r="H30" s="24">
        <v>0</v>
      </c>
      <c r="I30" s="24">
        <v>12.98</v>
      </c>
      <c r="J30" s="24">
        <f t="shared" si="0"/>
        <v>24.38</v>
      </c>
      <c r="K30" s="24" t="s">
        <v>123</v>
      </c>
      <c r="L30" s="25">
        <f>+J30</f>
        <v>24.38</v>
      </c>
    </row>
    <row r="31" spans="1:12">
      <c r="A31" s="42">
        <v>20</v>
      </c>
      <c r="B31" s="45">
        <v>200640473</v>
      </c>
      <c r="C31" s="48" t="s">
        <v>50</v>
      </c>
      <c r="D31" s="24">
        <v>7.8</v>
      </c>
      <c r="E31" s="24">
        <v>4.83</v>
      </c>
      <c r="F31" s="24">
        <v>5.76</v>
      </c>
      <c r="G31" s="24">
        <v>6.72</v>
      </c>
      <c r="H31" s="24">
        <f>59*0.12</f>
        <v>7.08</v>
      </c>
      <c r="I31" s="24">
        <v>17.29</v>
      </c>
      <c r="J31" s="24">
        <f t="shared" si="0"/>
        <v>49.47999999999999</v>
      </c>
      <c r="K31" s="24">
        <v>12.5</v>
      </c>
      <c r="L31" s="25">
        <f t="shared" si="1"/>
        <v>61.97999999999999</v>
      </c>
    </row>
    <row r="32" spans="1:12">
      <c r="A32" s="42">
        <v>21</v>
      </c>
      <c r="B32" s="45">
        <v>200640572</v>
      </c>
      <c r="C32" s="48" t="s">
        <v>51</v>
      </c>
      <c r="D32" s="24">
        <v>3.6</v>
      </c>
      <c r="E32" s="24">
        <v>2.46</v>
      </c>
      <c r="F32" s="24">
        <v>2.64</v>
      </c>
      <c r="G32" s="24">
        <v>2.88</v>
      </c>
      <c r="H32" s="24">
        <f>26*0.12</f>
        <v>3.12</v>
      </c>
      <c r="I32" s="24">
        <v>15.35</v>
      </c>
      <c r="J32" s="24">
        <f t="shared" si="0"/>
        <v>30.05</v>
      </c>
      <c r="K32" s="24" t="s">
        <v>123</v>
      </c>
      <c r="L32" s="25">
        <f>+J32</f>
        <v>30.05</v>
      </c>
    </row>
    <row r="33" spans="1:12">
      <c r="A33" s="42">
        <v>22</v>
      </c>
      <c r="B33" s="45">
        <v>200641222</v>
      </c>
      <c r="C33" s="48" t="s">
        <v>52</v>
      </c>
      <c r="D33" s="24">
        <v>8.0399999999999991</v>
      </c>
      <c r="E33" s="24">
        <v>7.7</v>
      </c>
      <c r="F33" s="24">
        <v>7.44</v>
      </c>
      <c r="G33" s="24">
        <v>5.76</v>
      </c>
      <c r="H33" s="24">
        <f>63*0.12</f>
        <v>7.56</v>
      </c>
      <c r="I33" s="24">
        <v>17.25</v>
      </c>
      <c r="J33" s="24">
        <v>53.82</v>
      </c>
      <c r="K33" s="24">
        <v>13</v>
      </c>
      <c r="L33" s="25">
        <f t="shared" si="1"/>
        <v>66.819999999999993</v>
      </c>
    </row>
    <row r="34" spans="1:12">
      <c r="A34" s="42">
        <v>23</v>
      </c>
      <c r="B34" s="45">
        <v>200680019</v>
      </c>
      <c r="C34" s="48" t="s">
        <v>53</v>
      </c>
      <c r="D34" s="54">
        <v>4.38</v>
      </c>
      <c r="E34" s="24">
        <v>4.38</v>
      </c>
      <c r="F34" s="24">
        <v>0</v>
      </c>
      <c r="G34" s="24">
        <v>0</v>
      </c>
      <c r="H34" s="24">
        <v>0</v>
      </c>
      <c r="I34" s="24">
        <v>7.53</v>
      </c>
      <c r="J34" s="24">
        <f t="shared" si="0"/>
        <v>16.29</v>
      </c>
      <c r="K34" s="24" t="s">
        <v>123</v>
      </c>
      <c r="L34" s="25">
        <f>+J34</f>
        <v>16.29</v>
      </c>
    </row>
    <row r="35" spans="1:12">
      <c r="A35" s="42">
        <v>24</v>
      </c>
      <c r="B35" s="45">
        <v>200741732</v>
      </c>
      <c r="C35" s="48" t="s">
        <v>54</v>
      </c>
      <c r="D35" s="24">
        <v>5.04</v>
      </c>
      <c r="E35" s="24">
        <v>1.98</v>
      </c>
      <c r="F35" s="24">
        <f>45*0.12</f>
        <v>5.3999999999999995</v>
      </c>
      <c r="G35" s="24">
        <v>5.46</v>
      </c>
      <c r="H35" s="24">
        <f>70*0.12</f>
        <v>8.4</v>
      </c>
      <c r="I35" s="24">
        <v>14.73</v>
      </c>
      <c r="J35" s="24">
        <f t="shared" si="0"/>
        <v>41.01</v>
      </c>
      <c r="K35" s="24" t="s">
        <v>124</v>
      </c>
      <c r="L35" s="25">
        <v>41.01</v>
      </c>
    </row>
    <row r="36" spans="1:12">
      <c r="A36" s="42">
        <v>25</v>
      </c>
      <c r="B36" s="45">
        <v>200741740</v>
      </c>
      <c r="C36" s="48" t="s">
        <v>55</v>
      </c>
      <c r="D36" s="24">
        <v>5.28</v>
      </c>
      <c r="E36" s="24">
        <v>5.52</v>
      </c>
      <c r="F36" s="24">
        <f>39*0.12</f>
        <v>4.68</v>
      </c>
      <c r="G36" s="24">
        <f>58*0.12</f>
        <v>6.96</v>
      </c>
      <c r="H36" s="24">
        <f>71*0.12</f>
        <v>8.52</v>
      </c>
      <c r="I36" s="24">
        <v>15.9</v>
      </c>
      <c r="J36" s="24">
        <f t="shared" si="0"/>
        <v>46.86</v>
      </c>
      <c r="K36" s="24">
        <v>10</v>
      </c>
      <c r="L36" s="25">
        <f t="shared" si="1"/>
        <v>56.86</v>
      </c>
    </row>
    <row r="37" spans="1:12">
      <c r="A37" s="42">
        <v>26</v>
      </c>
      <c r="B37" s="43">
        <v>200741743</v>
      </c>
      <c r="C37" s="44" t="s">
        <v>56</v>
      </c>
      <c r="D37" s="24">
        <v>6.72</v>
      </c>
      <c r="E37" s="24">
        <v>4.83</v>
      </c>
      <c r="F37" s="24">
        <v>4.8</v>
      </c>
      <c r="G37" s="24">
        <v>4.0199999999999996</v>
      </c>
      <c r="H37" s="24">
        <f>39*0.12</f>
        <v>4.68</v>
      </c>
      <c r="I37" s="24">
        <v>14.6</v>
      </c>
      <c r="J37" s="24">
        <f t="shared" si="0"/>
        <v>39.65</v>
      </c>
      <c r="K37" s="24" t="s">
        <v>123</v>
      </c>
      <c r="L37" s="25">
        <f>+J37</f>
        <v>39.65</v>
      </c>
    </row>
    <row r="38" spans="1:12">
      <c r="A38" s="42">
        <v>27</v>
      </c>
      <c r="B38" s="43">
        <v>200741776</v>
      </c>
      <c r="C38" s="44" t="s">
        <v>57</v>
      </c>
      <c r="D38" s="24">
        <v>5.52</v>
      </c>
      <c r="E38" s="24">
        <v>4.0199999999999996</v>
      </c>
      <c r="F38" s="24">
        <v>4.4400000000000004</v>
      </c>
      <c r="G38" s="24">
        <v>4.74</v>
      </c>
      <c r="H38" s="24">
        <f>52*0.12</f>
        <v>6.24</v>
      </c>
      <c r="I38" s="24">
        <v>17.23</v>
      </c>
      <c r="J38" s="24">
        <f t="shared" si="0"/>
        <v>42.19</v>
      </c>
      <c r="K38" s="24">
        <v>6.5</v>
      </c>
      <c r="L38" s="25">
        <f t="shared" si="1"/>
        <v>48.69</v>
      </c>
    </row>
    <row r="39" spans="1:12">
      <c r="A39" s="42">
        <v>28</v>
      </c>
      <c r="B39" s="45">
        <v>200741779</v>
      </c>
      <c r="C39" s="48" t="s">
        <v>58</v>
      </c>
      <c r="D39" s="24">
        <v>6</v>
      </c>
      <c r="E39" s="24">
        <v>7.41</v>
      </c>
      <c r="F39" s="24">
        <v>7.44</v>
      </c>
      <c r="G39" s="24">
        <v>6.78</v>
      </c>
      <c r="H39" s="24">
        <f>64*0.12</f>
        <v>7.68</v>
      </c>
      <c r="I39" s="24">
        <v>16.03</v>
      </c>
      <c r="J39" s="24">
        <f t="shared" si="0"/>
        <v>51.34</v>
      </c>
      <c r="K39" s="24">
        <v>12</v>
      </c>
      <c r="L39" s="25">
        <f t="shared" si="1"/>
        <v>63.34</v>
      </c>
    </row>
    <row r="40" spans="1:12">
      <c r="A40" s="42">
        <v>29</v>
      </c>
      <c r="B40" s="45">
        <v>200741784</v>
      </c>
      <c r="C40" s="48" t="s">
        <v>59</v>
      </c>
      <c r="D40" s="24">
        <v>3.84</v>
      </c>
      <c r="E40" s="24">
        <v>3</v>
      </c>
      <c r="F40" s="24">
        <v>3.36</v>
      </c>
      <c r="G40" s="24">
        <v>3.54</v>
      </c>
      <c r="H40" s="24">
        <v>0</v>
      </c>
      <c r="I40" s="24">
        <v>15.94</v>
      </c>
      <c r="J40" s="24">
        <f t="shared" si="0"/>
        <v>29.68</v>
      </c>
      <c r="K40" s="24" t="s">
        <v>123</v>
      </c>
      <c r="L40" s="25">
        <f>+J40</f>
        <v>29.68</v>
      </c>
    </row>
    <row r="41" spans="1:12">
      <c r="A41" s="42">
        <v>30</v>
      </c>
      <c r="B41" s="43">
        <v>200741795</v>
      </c>
      <c r="C41" s="47" t="s">
        <v>60</v>
      </c>
      <c r="D41" s="24">
        <v>4.8</v>
      </c>
      <c r="E41" s="24">
        <v>4.17</v>
      </c>
      <c r="F41" s="24">
        <v>3.84</v>
      </c>
      <c r="G41" s="24">
        <v>1.86</v>
      </c>
      <c r="H41" s="24">
        <f>16*0.12</f>
        <v>1.92</v>
      </c>
      <c r="I41" s="24">
        <v>14.42</v>
      </c>
      <c r="J41" s="24">
        <f t="shared" si="0"/>
        <v>31.01</v>
      </c>
      <c r="K41" s="24" t="s">
        <v>123</v>
      </c>
      <c r="L41" s="25">
        <f>+J41</f>
        <v>31.01</v>
      </c>
    </row>
    <row r="42" spans="1:12">
      <c r="A42" s="42">
        <v>31</v>
      </c>
      <c r="B42" s="45">
        <v>200741804</v>
      </c>
      <c r="C42" s="48" t="s">
        <v>61</v>
      </c>
      <c r="D42" s="24">
        <v>4.32</v>
      </c>
      <c r="E42" s="24">
        <v>4.17</v>
      </c>
      <c r="F42" s="24">
        <v>3.6</v>
      </c>
      <c r="G42" s="24">
        <v>4.08</v>
      </c>
      <c r="H42" s="24">
        <f>20*0.12</f>
        <v>2.4</v>
      </c>
      <c r="I42" s="24">
        <v>14.73</v>
      </c>
      <c r="J42" s="24">
        <f t="shared" si="0"/>
        <v>33.300000000000004</v>
      </c>
      <c r="K42" s="24" t="s">
        <v>123</v>
      </c>
      <c r="L42" s="25">
        <f>+J42</f>
        <v>33.300000000000004</v>
      </c>
    </row>
    <row r="43" spans="1:12">
      <c r="A43" s="42">
        <v>32</v>
      </c>
      <c r="B43" s="45">
        <v>200741826</v>
      </c>
      <c r="C43" s="48" t="s">
        <v>62</v>
      </c>
      <c r="D43" s="24">
        <v>4.08</v>
      </c>
      <c r="E43" s="24">
        <v>3.69</v>
      </c>
      <c r="F43" s="24">
        <v>4.32</v>
      </c>
      <c r="G43" s="24">
        <v>3.42</v>
      </c>
      <c r="H43" s="24">
        <v>0</v>
      </c>
      <c r="I43" s="24">
        <v>14.92</v>
      </c>
      <c r="J43" s="24">
        <f t="shared" si="0"/>
        <v>30.43</v>
      </c>
      <c r="K43" s="24" t="s">
        <v>123</v>
      </c>
      <c r="L43" s="25">
        <f>+J43</f>
        <v>30.43</v>
      </c>
    </row>
    <row r="44" spans="1:12">
      <c r="A44" s="42">
        <v>33</v>
      </c>
      <c r="B44" s="45">
        <v>200741831</v>
      </c>
      <c r="C44" s="48" t="s">
        <v>63</v>
      </c>
      <c r="D44" s="24">
        <v>7.92</v>
      </c>
      <c r="E44" s="24">
        <v>6.9</v>
      </c>
      <c r="F44" s="24">
        <v>8.0399999999999991</v>
      </c>
      <c r="G44" s="24">
        <v>8.43</v>
      </c>
      <c r="H44" s="24">
        <f>64*0.12</f>
        <v>7.68</v>
      </c>
      <c r="I44" s="24">
        <v>17.809999999999999</v>
      </c>
      <c r="J44" s="24">
        <f t="shared" si="0"/>
        <v>56.78</v>
      </c>
      <c r="K44" s="24">
        <v>16</v>
      </c>
      <c r="L44" s="25">
        <f t="shared" si="1"/>
        <v>72.78</v>
      </c>
    </row>
    <row r="45" spans="1:12">
      <c r="A45" s="42">
        <v>34</v>
      </c>
      <c r="B45" s="43">
        <v>200741833</v>
      </c>
      <c r="C45" s="46" t="s">
        <v>64</v>
      </c>
      <c r="D45" s="24">
        <v>8.76</v>
      </c>
      <c r="E45" s="24">
        <v>5.67</v>
      </c>
      <c r="F45" s="24">
        <v>7.92</v>
      </c>
      <c r="G45" s="24">
        <v>3.9</v>
      </c>
      <c r="H45" s="24">
        <f>73*0.12</f>
        <v>8.76</v>
      </c>
      <c r="I45" s="24">
        <v>16.11</v>
      </c>
      <c r="J45" s="24">
        <f t="shared" si="0"/>
        <v>51.12</v>
      </c>
      <c r="K45" s="24">
        <v>11.5</v>
      </c>
      <c r="L45" s="25">
        <f t="shared" si="1"/>
        <v>62.62</v>
      </c>
    </row>
    <row r="46" spans="1:12">
      <c r="A46" s="42">
        <v>35</v>
      </c>
      <c r="B46" s="43">
        <v>200741845</v>
      </c>
      <c r="C46" s="47" t="s">
        <v>65</v>
      </c>
      <c r="D46" s="24">
        <v>6.48</v>
      </c>
      <c r="E46" s="24">
        <v>5.13</v>
      </c>
      <c r="F46" s="24">
        <v>5.52</v>
      </c>
      <c r="G46" s="24">
        <v>5.94</v>
      </c>
      <c r="H46" s="24">
        <f>62*0.12</f>
        <v>7.4399999999999995</v>
      </c>
      <c r="I46" s="24">
        <v>16.89</v>
      </c>
      <c r="J46" s="24">
        <f t="shared" si="0"/>
        <v>47.400000000000006</v>
      </c>
      <c r="K46" s="24">
        <v>8.5</v>
      </c>
      <c r="L46" s="25">
        <f t="shared" ref="L46:L73" si="2">+K46+J46</f>
        <v>55.900000000000006</v>
      </c>
    </row>
    <row r="47" spans="1:12">
      <c r="A47" s="42">
        <v>36</v>
      </c>
      <c r="B47" s="45">
        <v>200741847</v>
      </c>
      <c r="C47" s="48" t="s">
        <v>66</v>
      </c>
      <c r="D47" s="24">
        <v>8.16</v>
      </c>
      <c r="E47" s="24">
        <v>6.03</v>
      </c>
      <c r="F47" s="24">
        <v>8.4</v>
      </c>
      <c r="G47" s="24">
        <v>7.98</v>
      </c>
      <c r="H47" s="24">
        <f>74*0.12</f>
        <v>8.879999999999999</v>
      </c>
      <c r="I47" s="24">
        <v>17.940000000000001</v>
      </c>
      <c r="J47" s="24">
        <f t="shared" si="0"/>
        <v>57.39</v>
      </c>
      <c r="K47" s="24">
        <v>13</v>
      </c>
      <c r="L47" s="25">
        <f t="shared" si="2"/>
        <v>70.39</v>
      </c>
    </row>
    <row r="48" spans="1:12">
      <c r="A48" s="42">
        <v>37</v>
      </c>
      <c r="B48" s="45">
        <v>200741852</v>
      </c>
      <c r="C48" s="48" t="s">
        <v>67</v>
      </c>
      <c r="D48" s="24">
        <v>5.4</v>
      </c>
      <c r="E48" s="24">
        <v>4.17</v>
      </c>
      <c r="F48" s="24">
        <v>6.72</v>
      </c>
      <c r="G48" s="24">
        <v>5.0999999999999996</v>
      </c>
      <c r="H48" s="24">
        <f>69*0.12</f>
        <v>8.2799999999999994</v>
      </c>
      <c r="I48" s="24">
        <v>16.3</v>
      </c>
      <c r="J48" s="24">
        <f t="shared" si="0"/>
        <v>45.97</v>
      </c>
      <c r="K48" s="24">
        <v>12.4</v>
      </c>
      <c r="L48" s="25">
        <f t="shared" si="2"/>
        <v>58.37</v>
      </c>
    </row>
    <row r="49" spans="1:12">
      <c r="A49" s="42">
        <v>38</v>
      </c>
      <c r="B49" s="45">
        <v>200741860</v>
      </c>
      <c r="C49" s="48" t="s">
        <v>68</v>
      </c>
      <c r="D49" s="24">
        <v>3.96</v>
      </c>
      <c r="E49" s="24">
        <v>4.0199999999999996</v>
      </c>
      <c r="F49" s="24">
        <v>3</v>
      </c>
      <c r="G49" s="24">
        <v>5.04</v>
      </c>
      <c r="H49" s="24">
        <v>0</v>
      </c>
      <c r="I49" s="24">
        <v>15.08</v>
      </c>
      <c r="J49" s="24">
        <f t="shared" si="0"/>
        <v>31.1</v>
      </c>
      <c r="K49" s="24" t="s">
        <v>123</v>
      </c>
      <c r="L49" s="25">
        <f>+J49</f>
        <v>31.1</v>
      </c>
    </row>
    <row r="50" spans="1:12">
      <c r="A50" s="42">
        <v>39</v>
      </c>
      <c r="B50" s="43">
        <v>200742600</v>
      </c>
      <c r="C50" s="47" t="s">
        <v>69</v>
      </c>
      <c r="D50" s="24">
        <v>5.64</v>
      </c>
      <c r="E50" s="24">
        <v>5.0999999999999996</v>
      </c>
      <c r="F50" s="24">
        <v>6</v>
      </c>
      <c r="G50" s="24">
        <v>6.21</v>
      </c>
      <c r="H50" s="24">
        <f>60*0.12</f>
        <v>7.1999999999999993</v>
      </c>
      <c r="I50" s="24">
        <v>17.239999999999998</v>
      </c>
      <c r="J50" s="24">
        <f t="shared" si="0"/>
        <v>47.39</v>
      </c>
      <c r="K50" s="24">
        <v>13.8</v>
      </c>
      <c r="L50" s="25">
        <f t="shared" si="2"/>
        <v>61.19</v>
      </c>
    </row>
    <row r="51" spans="1:12">
      <c r="A51" s="42">
        <v>40</v>
      </c>
      <c r="B51" s="43">
        <v>200742624</v>
      </c>
      <c r="C51" s="44" t="s">
        <v>70</v>
      </c>
      <c r="D51" s="24">
        <v>4.68</v>
      </c>
      <c r="E51" s="24">
        <v>4.2300000000000004</v>
      </c>
      <c r="F51" s="24">
        <v>6.48</v>
      </c>
      <c r="G51" s="24">
        <v>5.82</v>
      </c>
      <c r="H51" s="24">
        <f>70*0.12</f>
        <v>8.4</v>
      </c>
      <c r="I51" s="24">
        <v>16.8</v>
      </c>
      <c r="J51" s="24">
        <f t="shared" si="0"/>
        <v>46.410000000000004</v>
      </c>
      <c r="K51" s="24">
        <v>13.5</v>
      </c>
      <c r="L51" s="25">
        <f t="shared" si="2"/>
        <v>59.910000000000004</v>
      </c>
    </row>
    <row r="52" spans="1:12">
      <c r="A52" s="42">
        <v>41</v>
      </c>
      <c r="B52" s="45">
        <v>200742783</v>
      </c>
      <c r="C52" s="48" t="s">
        <v>71</v>
      </c>
      <c r="D52" s="24">
        <v>7.44</v>
      </c>
      <c r="E52" s="24">
        <v>6.12</v>
      </c>
      <c r="F52" s="24">
        <v>5.16</v>
      </c>
      <c r="G52" s="24">
        <v>0</v>
      </c>
      <c r="H52" s="24">
        <v>0</v>
      </c>
      <c r="I52" s="24">
        <v>11.81</v>
      </c>
      <c r="J52" s="24">
        <f t="shared" si="0"/>
        <v>30.53</v>
      </c>
      <c r="K52" s="24" t="s">
        <v>123</v>
      </c>
      <c r="L52" s="25">
        <f>+J52</f>
        <v>30.53</v>
      </c>
    </row>
    <row r="53" spans="1:12">
      <c r="A53" s="42">
        <v>42</v>
      </c>
      <c r="B53" s="45">
        <v>200742786</v>
      </c>
      <c r="C53" s="48" t="s">
        <v>72</v>
      </c>
      <c r="D53" s="24">
        <v>5.4</v>
      </c>
      <c r="E53" s="24">
        <v>6.99</v>
      </c>
      <c r="F53" s="24">
        <v>8.76</v>
      </c>
      <c r="G53" s="24">
        <v>8.1</v>
      </c>
      <c r="H53" s="24">
        <f>72*0.12</f>
        <v>8.64</v>
      </c>
      <c r="I53" s="24">
        <v>15.35</v>
      </c>
      <c r="J53" s="24">
        <f t="shared" si="0"/>
        <v>53.24</v>
      </c>
      <c r="K53" s="24">
        <v>11.5</v>
      </c>
      <c r="L53" s="25">
        <f t="shared" si="2"/>
        <v>64.740000000000009</v>
      </c>
    </row>
    <row r="54" spans="1:12">
      <c r="A54" s="42">
        <v>43</v>
      </c>
      <c r="B54" s="45">
        <v>200742790</v>
      </c>
      <c r="C54" s="48" t="s">
        <v>73</v>
      </c>
      <c r="D54" s="24">
        <v>4.92</v>
      </c>
      <c r="E54" s="24">
        <v>7.62</v>
      </c>
      <c r="F54" s="24">
        <v>7.44</v>
      </c>
      <c r="G54" s="24">
        <v>7.5</v>
      </c>
      <c r="H54" s="24">
        <f>74*0.12</f>
        <v>8.879999999999999</v>
      </c>
      <c r="I54" s="24">
        <v>16.149999999999999</v>
      </c>
      <c r="J54" s="24">
        <f t="shared" si="0"/>
        <v>52.51</v>
      </c>
      <c r="K54" s="24">
        <v>12</v>
      </c>
      <c r="L54" s="25">
        <f t="shared" si="2"/>
        <v>64.509999999999991</v>
      </c>
    </row>
    <row r="55" spans="1:12">
      <c r="A55" s="42">
        <v>44</v>
      </c>
      <c r="B55" s="45">
        <v>200742794</v>
      </c>
      <c r="C55" s="48" t="s">
        <v>74</v>
      </c>
      <c r="D55" s="24">
        <v>6.84</v>
      </c>
      <c r="E55" s="24">
        <v>5.25</v>
      </c>
      <c r="F55" s="24">
        <v>8.2799999999999994</v>
      </c>
      <c r="G55" s="24">
        <v>7.92</v>
      </c>
      <c r="H55" s="24">
        <f>61*0.12</f>
        <v>7.3199999999999994</v>
      </c>
      <c r="I55" s="24">
        <v>15.38</v>
      </c>
      <c r="J55" s="24">
        <f t="shared" si="0"/>
        <v>50.989999999999995</v>
      </c>
      <c r="K55" s="24">
        <v>14</v>
      </c>
      <c r="L55" s="25">
        <f t="shared" si="2"/>
        <v>64.989999999999995</v>
      </c>
    </row>
    <row r="56" spans="1:12">
      <c r="A56" s="42">
        <v>45</v>
      </c>
      <c r="B56" s="45">
        <v>200742808</v>
      </c>
      <c r="C56" s="48" t="s">
        <v>75</v>
      </c>
      <c r="D56" s="24">
        <v>4.32</v>
      </c>
      <c r="E56" s="24">
        <v>4.59</v>
      </c>
      <c r="F56" s="24">
        <v>2.64</v>
      </c>
      <c r="G56" s="24">
        <v>3</v>
      </c>
      <c r="H56" s="24">
        <v>0</v>
      </c>
      <c r="I56" s="24">
        <v>14.12</v>
      </c>
      <c r="J56" s="24">
        <f t="shared" si="0"/>
        <v>28.669999999999998</v>
      </c>
      <c r="K56" s="24" t="s">
        <v>123</v>
      </c>
      <c r="L56" s="25">
        <f>+J56</f>
        <v>28.669999999999998</v>
      </c>
    </row>
    <row r="57" spans="1:12">
      <c r="A57" s="42">
        <v>46</v>
      </c>
      <c r="B57" s="43">
        <v>200743770</v>
      </c>
      <c r="C57" s="47" t="s">
        <v>76</v>
      </c>
      <c r="D57" s="24">
        <v>5.28</v>
      </c>
      <c r="E57" s="24">
        <v>4.0199999999999996</v>
      </c>
      <c r="F57" s="24">
        <v>4.8</v>
      </c>
      <c r="G57" s="24">
        <v>5.22</v>
      </c>
      <c r="H57" s="24">
        <f>46*0.12</f>
        <v>5.52</v>
      </c>
      <c r="I57" s="24">
        <v>16.93</v>
      </c>
      <c r="J57" s="24">
        <f t="shared" si="0"/>
        <v>41.769999999999996</v>
      </c>
      <c r="K57" s="24">
        <v>5</v>
      </c>
      <c r="L57" s="25">
        <f t="shared" si="2"/>
        <v>46.769999999999996</v>
      </c>
    </row>
    <row r="58" spans="1:12">
      <c r="A58" s="42">
        <v>47</v>
      </c>
      <c r="B58" s="43">
        <v>200810134</v>
      </c>
      <c r="C58" s="47" t="s">
        <v>77</v>
      </c>
      <c r="D58" s="24">
        <v>5.4</v>
      </c>
      <c r="E58" s="24">
        <v>6.57</v>
      </c>
      <c r="F58" s="24">
        <v>7.92</v>
      </c>
      <c r="G58" s="24">
        <v>9.9600000000000009</v>
      </c>
      <c r="H58" s="24">
        <f>73*0.12</f>
        <v>8.76</v>
      </c>
      <c r="I58" s="24">
        <v>16.600000000000001</v>
      </c>
      <c r="J58" s="24">
        <f t="shared" si="0"/>
        <v>55.21</v>
      </c>
      <c r="K58" s="24">
        <v>9.5</v>
      </c>
      <c r="L58" s="25">
        <f t="shared" si="2"/>
        <v>64.710000000000008</v>
      </c>
    </row>
    <row r="59" spans="1:12">
      <c r="A59" s="42">
        <v>48</v>
      </c>
      <c r="B59" s="45">
        <v>200840023</v>
      </c>
      <c r="C59" s="48" t="s">
        <v>78</v>
      </c>
      <c r="D59" s="24">
        <v>3.72</v>
      </c>
      <c r="E59" s="24">
        <v>6.45</v>
      </c>
      <c r="F59" s="24">
        <v>4.8</v>
      </c>
      <c r="G59" s="24">
        <v>6.84</v>
      </c>
      <c r="H59" s="24">
        <f>62*0.12</f>
        <v>7.4399999999999995</v>
      </c>
      <c r="I59" s="24">
        <v>16.66</v>
      </c>
      <c r="J59" s="24">
        <f t="shared" si="0"/>
        <v>45.910000000000004</v>
      </c>
      <c r="K59" s="24">
        <v>7</v>
      </c>
      <c r="L59" s="25">
        <f t="shared" si="2"/>
        <v>52.910000000000004</v>
      </c>
    </row>
    <row r="60" spans="1:12">
      <c r="A60" s="42">
        <v>49</v>
      </c>
      <c r="B60" s="43">
        <v>200840048</v>
      </c>
      <c r="C60" s="47" t="s">
        <v>79</v>
      </c>
      <c r="D60" s="24">
        <v>8.16</v>
      </c>
      <c r="E60" s="24">
        <v>6.18</v>
      </c>
      <c r="F60" s="24">
        <v>9.1199999999999992</v>
      </c>
      <c r="G60" s="24">
        <v>9.1199999999999992</v>
      </c>
      <c r="H60" s="24">
        <f>73*0.12</f>
        <v>8.76</v>
      </c>
      <c r="I60" s="24">
        <v>17.68</v>
      </c>
      <c r="J60" s="24">
        <f t="shared" si="0"/>
        <v>59.019999999999996</v>
      </c>
      <c r="K60" s="24">
        <v>12.5</v>
      </c>
      <c r="L60" s="25">
        <f t="shared" si="2"/>
        <v>71.52</v>
      </c>
    </row>
    <row r="61" spans="1:12">
      <c r="A61" s="42">
        <v>50</v>
      </c>
      <c r="B61" s="45">
        <v>200840058</v>
      </c>
      <c r="C61" s="46" t="s">
        <v>80</v>
      </c>
      <c r="D61" s="24">
        <v>8.76</v>
      </c>
      <c r="E61" s="24">
        <v>8.07</v>
      </c>
      <c r="F61" s="24">
        <v>9</v>
      </c>
      <c r="G61" s="24">
        <v>8.4</v>
      </c>
      <c r="H61" s="24">
        <f>70*0.12</f>
        <v>8.4</v>
      </c>
      <c r="I61" s="24">
        <v>16.57</v>
      </c>
      <c r="J61" s="24">
        <f t="shared" si="0"/>
        <v>59.199999999999996</v>
      </c>
      <c r="K61" s="24">
        <v>13.5</v>
      </c>
      <c r="L61" s="25">
        <f t="shared" si="2"/>
        <v>72.699999999999989</v>
      </c>
    </row>
    <row r="62" spans="1:12">
      <c r="A62" s="42">
        <v>51</v>
      </c>
      <c r="B62" s="45">
        <v>200840060</v>
      </c>
      <c r="C62" s="48" t="s">
        <v>81</v>
      </c>
      <c r="D62" s="24">
        <v>9.36</v>
      </c>
      <c r="E62" s="24">
        <v>7.77</v>
      </c>
      <c r="F62" s="24">
        <v>9.84</v>
      </c>
      <c r="G62" s="24">
        <v>10.56</v>
      </c>
      <c r="H62" s="24">
        <f>88*0.12</f>
        <v>10.559999999999999</v>
      </c>
      <c r="I62" s="24">
        <v>17.010000000000002</v>
      </c>
      <c r="J62" s="24">
        <f t="shared" si="0"/>
        <v>65.099999999999994</v>
      </c>
      <c r="K62" s="24">
        <v>17</v>
      </c>
      <c r="L62" s="25">
        <f t="shared" si="2"/>
        <v>82.1</v>
      </c>
    </row>
    <row r="63" spans="1:12">
      <c r="A63" s="42">
        <v>52</v>
      </c>
      <c r="B63" s="45">
        <v>200840068</v>
      </c>
      <c r="C63" s="48" t="s">
        <v>82</v>
      </c>
      <c r="D63" s="24">
        <v>5.76</v>
      </c>
      <c r="E63" s="24">
        <v>4.3499999999999996</v>
      </c>
      <c r="F63" s="24">
        <v>6.24</v>
      </c>
      <c r="G63" s="24">
        <v>6.18</v>
      </c>
      <c r="H63" s="24">
        <f>68*0.12</f>
        <v>8.16</v>
      </c>
      <c r="I63" s="24">
        <v>15.45</v>
      </c>
      <c r="J63" s="24">
        <f t="shared" si="0"/>
        <v>46.14</v>
      </c>
      <c r="K63" s="24">
        <v>11.5</v>
      </c>
      <c r="L63" s="25">
        <f t="shared" si="2"/>
        <v>57.64</v>
      </c>
    </row>
    <row r="64" spans="1:12">
      <c r="A64" s="42">
        <v>53</v>
      </c>
      <c r="B64" s="45">
        <v>200840080</v>
      </c>
      <c r="C64" s="48" t="s">
        <v>83</v>
      </c>
      <c r="D64" s="24">
        <v>8.0399999999999991</v>
      </c>
      <c r="E64" s="24">
        <v>6.6</v>
      </c>
      <c r="F64" s="24">
        <v>6.96</v>
      </c>
      <c r="G64" s="24">
        <v>7.74</v>
      </c>
      <c r="H64" s="24">
        <f>70*0.12</f>
        <v>8.4</v>
      </c>
      <c r="I64" s="24">
        <v>14.65</v>
      </c>
      <c r="J64" s="24">
        <f t="shared" si="0"/>
        <v>52.39</v>
      </c>
      <c r="K64" s="24">
        <v>12.5</v>
      </c>
      <c r="L64" s="25">
        <f t="shared" si="2"/>
        <v>64.89</v>
      </c>
    </row>
    <row r="65" spans="1:12">
      <c r="A65" s="42">
        <v>54</v>
      </c>
      <c r="B65" s="43">
        <v>200840113</v>
      </c>
      <c r="C65" s="47" t="s">
        <v>84</v>
      </c>
      <c r="D65" s="24">
        <v>8.52</v>
      </c>
      <c r="E65" s="24">
        <v>7.77</v>
      </c>
      <c r="F65" s="24">
        <v>6.48</v>
      </c>
      <c r="G65" s="24">
        <v>8.76</v>
      </c>
      <c r="H65" s="24">
        <f>67*0.12</f>
        <v>8.0399999999999991</v>
      </c>
      <c r="I65" s="24">
        <v>16.95</v>
      </c>
      <c r="J65" s="24">
        <f t="shared" si="0"/>
        <v>56.519999999999996</v>
      </c>
      <c r="K65" s="24">
        <v>10</v>
      </c>
      <c r="L65" s="25">
        <f t="shared" si="2"/>
        <v>66.52</v>
      </c>
    </row>
    <row r="66" spans="1:12">
      <c r="A66" s="42">
        <v>55</v>
      </c>
      <c r="B66" s="43">
        <v>200840123</v>
      </c>
      <c r="C66" s="47" t="s">
        <v>85</v>
      </c>
      <c r="D66" s="24">
        <v>7.2</v>
      </c>
      <c r="E66" s="24">
        <v>7.08</v>
      </c>
      <c r="F66" s="24">
        <v>10.32</v>
      </c>
      <c r="G66" s="24">
        <v>7.86</v>
      </c>
      <c r="H66" s="24">
        <f>74*0.12</f>
        <v>8.879999999999999</v>
      </c>
      <c r="I66" s="24">
        <v>16.32</v>
      </c>
      <c r="J66" s="24">
        <f t="shared" si="0"/>
        <v>57.660000000000004</v>
      </c>
      <c r="K66" s="24">
        <v>13.5</v>
      </c>
      <c r="L66" s="25">
        <f t="shared" si="2"/>
        <v>71.16</v>
      </c>
    </row>
    <row r="67" spans="1:12">
      <c r="A67" s="42">
        <v>56</v>
      </c>
      <c r="B67" s="45">
        <v>200840172</v>
      </c>
      <c r="C67" s="48" t="s">
        <v>86</v>
      </c>
      <c r="D67" s="24">
        <v>7.8</v>
      </c>
      <c r="E67" s="24">
        <v>8.4600000000000009</v>
      </c>
      <c r="F67" s="24">
        <v>9.9600000000000009</v>
      </c>
      <c r="G67" s="24">
        <v>8.2200000000000006</v>
      </c>
      <c r="H67" s="24">
        <f>75*0.12</f>
        <v>9</v>
      </c>
      <c r="I67" s="24">
        <v>17.36</v>
      </c>
      <c r="J67" s="24">
        <f t="shared" si="0"/>
        <v>60.8</v>
      </c>
      <c r="K67" s="24">
        <v>12.5</v>
      </c>
      <c r="L67" s="25">
        <f t="shared" si="2"/>
        <v>73.3</v>
      </c>
    </row>
    <row r="68" spans="1:12">
      <c r="A68" s="42">
        <v>57</v>
      </c>
      <c r="B68" s="43">
        <v>200840180</v>
      </c>
      <c r="C68" s="44" t="s">
        <v>87</v>
      </c>
      <c r="D68" s="24">
        <v>8.52</v>
      </c>
      <c r="E68" s="24">
        <v>7.59</v>
      </c>
      <c r="F68" s="24">
        <v>6.24</v>
      </c>
      <c r="G68" s="24">
        <v>6.12</v>
      </c>
      <c r="H68" s="24">
        <f>66*0.12</f>
        <v>7.92</v>
      </c>
      <c r="I68" s="24">
        <v>16.489999999999998</v>
      </c>
      <c r="J68" s="24">
        <f t="shared" si="0"/>
        <v>52.879999999999995</v>
      </c>
      <c r="K68" s="24">
        <v>10</v>
      </c>
      <c r="L68" s="25">
        <f t="shared" si="2"/>
        <v>62.879999999999995</v>
      </c>
    </row>
    <row r="69" spans="1:12">
      <c r="A69" s="42">
        <v>58</v>
      </c>
      <c r="B69" s="45">
        <v>200840221</v>
      </c>
      <c r="C69" s="46" t="s">
        <v>88</v>
      </c>
      <c r="D69" s="24">
        <v>5.88</v>
      </c>
      <c r="E69" s="24">
        <v>6.99</v>
      </c>
      <c r="F69" s="24">
        <v>8.0399999999999991</v>
      </c>
      <c r="G69" s="24">
        <v>6.48</v>
      </c>
      <c r="H69" s="24">
        <f>66*0.12</f>
        <v>7.92</v>
      </c>
      <c r="I69" s="24">
        <v>16.43</v>
      </c>
      <c r="J69" s="24">
        <f t="shared" si="0"/>
        <v>51.740000000000009</v>
      </c>
      <c r="K69" s="24">
        <v>7</v>
      </c>
      <c r="L69" s="25">
        <f t="shared" si="2"/>
        <v>58.740000000000009</v>
      </c>
    </row>
    <row r="70" spans="1:12">
      <c r="A70" s="42">
        <v>59</v>
      </c>
      <c r="B70" s="45">
        <v>200840250</v>
      </c>
      <c r="C70" s="48" t="s">
        <v>89</v>
      </c>
      <c r="D70" s="24">
        <v>7.2</v>
      </c>
      <c r="E70" s="24">
        <v>7.68</v>
      </c>
      <c r="F70" s="24">
        <v>9.1199999999999992</v>
      </c>
      <c r="G70" s="24">
        <v>7.92</v>
      </c>
      <c r="H70" s="24">
        <f>69*0.12</f>
        <v>8.2799999999999994</v>
      </c>
      <c r="I70" s="24">
        <v>16.329999999999998</v>
      </c>
      <c r="J70" s="24">
        <f t="shared" si="0"/>
        <v>56.53</v>
      </c>
      <c r="K70" s="24">
        <v>9</v>
      </c>
      <c r="L70" s="25">
        <f t="shared" si="2"/>
        <v>65.53</v>
      </c>
    </row>
    <row r="71" spans="1:12">
      <c r="A71" s="42">
        <v>60</v>
      </c>
      <c r="B71" s="43">
        <v>200842049</v>
      </c>
      <c r="C71" s="44" t="s">
        <v>90</v>
      </c>
      <c r="D71" s="24">
        <v>6.48</v>
      </c>
      <c r="E71" s="24">
        <v>6.51</v>
      </c>
      <c r="F71" s="24">
        <v>5.28</v>
      </c>
      <c r="G71" s="24">
        <v>9.7200000000000006</v>
      </c>
      <c r="H71" s="24">
        <f>68*0.12</f>
        <v>8.16</v>
      </c>
      <c r="I71" s="24">
        <v>15.98</v>
      </c>
      <c r="J71" s="24">
        <f t="shared" si="0"/>
        <v>52.129999999999995</v>
      </c>
      <c r="K71" s="24">
        <v>12.5</v>
      </c>
      <c r="L71" s="25">
        <f t="shared" si="2"/>
        <v>64.63</v>
      </c>
    </row>
    <row r="72" spans="1:12">
      <c r="A72" s="42">
        <v>61</v>
      </c>
      <c r="B72" s="45">
        <v>200842102</v>
      </c>
      <c r="C72" s="48" t="s">
        <v>91</v>
      </c>
      <c r="D72" s="24">
        <v>6.84</v>
      </c>
      <c r="E72" s="24">
        <v>7.44</v>
      </c>
      <c r="F72" s="24">
        <v>5.88</v>
      </c>
      <c r="G72" s="24">
        <v>9.7200000000000006</v>
      </c>
      <c r="H72" s="24">
        <f>69*0.12</f>
        <v>8.2799999999999994</v>
      </c>
      <c r="I72" s="24">
        <v>15.88</v>
      </c>
      <c r="J72" s="24">
        <f t="shared" si="0"/>
        <v>54.040000000000006</v>
      </c>
      <c r="K72" s="24">
        <v>13</v>
      </c>
      <c r="L72" s="25">
        <f t="shared" si="2"/>
        <v>67.040000000000006</v>
      </c>
    </row>
    <row r="73" spans="1:12">
      <c r="A73" s="42">
        <v>62</v>
      </c>
      <c r="B73" s="45">
        <v>200842127</v>
      </c>
      <c r="C73" s="48" t="s">
        <v>92</v>
      </c>
      <c r="D73" s="24">
        <v>8.0399999999999991</v>
      </c>
      <c r="E73" s="24">
        <v>5.64</v>
      </c>
      <c r="F73" s="24">
        <v>6.72</v>
      </c>
      <c r="G73" s="24">
        <v>7.8</v>
      </c>
      <c r="H73" s="24">
        <f>67*0.12</f>
        <v>8.0399999999999991</v>
      </c>
      <c r="I73" s="24">
        <v>16.739999999999998</v>
      </c>
      <c r="J73" s="24">
        <f t="shared" si="0"/>
        <v>52.98</v>
      </c>
      <c r="K73" s="24">
        <v>13</v>
      </c>
      <c r="L73" s="25">
        <f t="shared" si="2"/>
        <v>65.97999999999999</v>
      </c>
    </row>
    <row r="74" spans="1:12">
      <c r="A74" s="32"/>
      <c r="B74" s="32"/>
      <c r="C74" s="33"/>
      <c r="D74" s="34"/>
      <c r="E74" s="34"/>
      <c r="F74" s="34"/>
      <c r="G74" s="34"/>
      <c r="H74" s="34"/>
      <c r="I74" s="34"/>
      <c r="J74" s="34"/>
      <c r="K74" s="34"/>
      <c r="L74" s="35"/>
    </row>
    <row r="75" spans="1:12">
      <c r="A75" s="32"/>
      <c r="B75" s="32"/>
      <c r="C75" s="33"/>
      <c r="D75" s="34"/>
      <c r="E75" s="34"/>
      <c r="F75" s="34"/>
      <c r="G75" s="34"/>
      <c r="H75" s="34"/>
      <c r="I75" s="34"/>
      <c r="J75" s="34"/>
      <c r="K75" s="34"/>
      <c r="L75" s="35"/>
    </row>
    <row r="76" spans="1:12" ht="17.25" thickBot="1">
      <c r="A76" s="36"/>
      <c r="B76" s="36"/>
      <c r="C76" s="37"/>
      <c r="D76" s="34"/>
      <c r="E76" s="34"/>
      <c r="F76" s="34"/>
      <c r="G76" s="34"/>
      <c r="H76" s="38"/>
      <c r="I76" s="38"/>
      <c r="J76" s="38"/>
      <c r="K76" s="9"/>
      <c r="L76" s="35"/>
    </row>
    <row r="77" spans="1:12">
      <c r="H77" s="74" t="s">
        <v>28</v>
      </c>
      <c r="I77" s="74"/>
      <c r="J77" s="74"/>
      <c r="L77" s="1"/>
    </row>
    <row r="78" spans="1:12">
      <c r="D78" s="39"/>
      <c r="H78" s="74" t="s">
        <v>29</v>
      </c>
      <c r="I78" s="74"/>
      <c r="J78" s="74"/>
      <c r="L78" s="1"/>
    </row>
    <row r="79" spans="1:12">
      <c r="D79" s="39"/>
      <c r="H79" s="74" t="s">
        <v>30</v>
      </c>
      <c r="I79" s="74"/>
      <c r="J79" s="74"/>
      <c r="L79" s="1"/>
    </row>
  </sheetData>
  <mergeCells count="3">
    <mergeCell ref="H77:J77"/>
    <mergeCell ref="H78:J78"/>
    <mergeCell ref="H79:J79"/>
  </mergeCells>
  <printOptions horizontalCentered="1"/>
  <pageMargins left="0.15748031496062992" right="0.15748031496062992" top="0.27559055118110237" bottom="0.23622047244094491" header="0.23622047244094491" footer="0.15748031496062992"/>
  <pageSetup scale="80" fitToWidth="75" orientation="landscape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69"/>
  <sheetViews>
    <sheetView topLeftCell="A10" workbookViewId="0">
      <selection activeCell="L18" sqref="L18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4</v>
      </c>
      <c r="C7" s="20" t="s">
        <v>94</v>
      </c>
      <c r="I7" s="3"/>
    </row>
    <row r="8" spans="1:12">
      <c r="A8" s="1" t="s">
        <v>5</v>
      </c>
      <c r="C8" s="20" t="s">
        <v>95</v>
      </c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>
      <c r="A10" s="1"/>
      <c r="C10" s="22" t="s">
        <v>6</v>
      </c>
      <c r="D10" s="22" t="s">
        <v>96</v>
      </c>
      <c r="E10" s="22" t="s">
        <v>96</v>
      </c>
      <c r="F10" s="22" t="s">
        <v>96</v>
      </c>
      <c r="G10" s="22" t="s">
        <v>96</v>
      </c>
      <c r="H10" s="22" t="s">
        <v>96</v>
      </c>
      <c r="I10" s="22" t="s">
        <v>97</v>
      </c>
      <c r="J10" s="22" t="s">
        <v>9</v>
      </c>
      <c r="K10" s="22" t="s">
        <v>10</v>
      </c>
      <c r="L10" s="22" t="s">
        <v>11</v>
      </c>
    </row>
    <row r="11" spans="1:12">
      <c r="A11" s="22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</row>
    <row r="12" spans="1:12">
      <c r="A12" s="40">
        <v>1</v>
      </c>
      <c r="B12" s="43">
        <v>9622979</v>
      </c>
      <c r="C12" s="44" t="s">
        <v>31</v>
      </c>
      <c r="D12" s="50">
        <v>7.15</v>
      </c>
      <c r="E12" s="24">
        <v>5.2</v>
      </c>
      <c r="F12" s="24">
        <v>9.1</v>
      </c>
      <c r="G12" s="24">
        <v>5.85</v>
      </c>
      <c r="H12" s="24">
        <v>5.2</v>
      </c>
      <c r="I12" s="24">
        <v>10.85</v>
      </c>
      <c r="J12" s="24">
        <f>+I12+H12+G12+F12+E12+D12</f>
        <v>43.35</v>
      </c>
      <c r="K12" s="24">
        <v>14</v>
      </c>
      <c r="L12" s="25">
        <f>+K12+J12</f>
        <v>57.35</v>
      </c>
    </row>
    <row r="13" spans="1:12">
      <c r="A13" s="41">
        <v>2</v>
      </c>
      <c r="B13" s="43">
        <v>200540251</v>
      </c>
      <c r="C13" s="44" t="s">
        <v>32</v>
      </c>
      <c r="D13" s="50">
        <v>6.82</v>
      </c>
      <c r="E13" s="24">
        <v>4.55</v>
      </c>
      <c r="F13" s="24">
        <v>10.72</v>
      </c>
      <c r="G13" s="24">
        <v>9.1</v>
      </c>
      <c r="H13" s="24">
        <v>9.1</v>
      </c>
      <c r="I13" s="24">
        <v>10.85</v>
      </c>
      <c r="J13" s="24">
        <f t="shared" ref="J13:J63" si="0">+I13+H13+G13+F13+E13+D13</f>
        <v>51.139999999999993</v>
      </c>
      <c r="K13" s="24">
        <v>13.5</v>
      </c>
      <c r="L13" s="25">
        <f t="shared" ref="L13:L63" si="1">+K13+J13</f>
        <v>64.639999999999986</v>
      </c>
    </row>
    <row r="14" spans="1:12">
      <c r="A14" s="42">
        <v>3</v>
      </c>
      <c r="B14" s="45">
        <v>200540311</v>
      </c>
      <c r="C14" s="46" t="s">
        <v>33</v>
      </c>
      <c r="D14" s="50">
        <v>5.85</v>
      </c>
      <c r="E14" s="24">
        <v>2.27</v>
      </c>
      <c r="F14" s="24">
        <v>8.77</v>
      </c>
      <c r="G14" s="24">
        <v>7.47</v>
      </c>
      <c r="H14" s="24">
        <v>7.47</v>
      </c>
      <c r="I14" s="24">
        <v>10.5</v>
      </c>
      <c r="J14" s="24">
        <f t="shared" si="0"/>
        <v>42.33</v>
      </c>
      <c r="K14" s="24">
        <v>11.5</v>
      </c>
      <c r="L14" s="25">
        <f t="shared" si="1"/>
        <v>53.83</v>
      </c>
    </row>
    <row r="15" spans="1:12">
      <c r="A15" s="41">
        <v>4</v>
      </c>
      <c r="B15" s="43">
        <v>200540384</v>
      </c>
      <c r="C15" s="44" t="s">
        <v>36</v>
      </c>
      <c r="D15" s="50">
        <v>6.82</v>
      </c>
      <c r="E15" s="24">
        <v>5.52</v>
      </c>
      <c r="F15" s="24">
        <v>11.7</v>
      </c>
      <c r="G15" s="24">
        <v>10.4</v>
      </c>
      <c r="H15" s="24">
        <v>9.1</v>
      </c>
      <c r="I15" s="24">
        <v>12.3</v>
      </c>
      <c r="J15" s="24">
        <f t="shared" si="0"/>
        <v>55.839999999999996</v>
      </c>
      <c r="K15" s="24">
        <v>13.5</v>
      </c>
      <c r="L15" s="25">
        <f t="shared" si="1"/>
        <v>69.34</v>
      </c>
    </row>
    <row r="16" spans="1:12">
      <c r="A16" s="41">
        <v>5</v>
      </c>
      <c r="B16" s="45">
        <v>200540491</v>
      </c>
      <c r="C16" s="48" t="s">
        <v>39</v>
      </c>
      <c r="D16" s="50">
        <v>6.17</v>
      </c>
      <c r="E16" s="24">
        <v>2.6</v>
      </c>
      <c r="F16" s="24">
        <v>10.07</v>
      </c>
      <c r="G16" s="24">
        <v>8.4499999999999993</v>
      </c>
      <c r="H16" s="24">
        <v>5.85</v>
      </c>
      <c r="I16" s="24">
        <v>8.1999999999999993</v>
      </c>
      <c r="J16" s="24">
        <f t="shared" si="0"/>
        <v>41.34</v>
      </c>
      <c r="K16" s="24">
        <v>10</v>
      </c>
      <c r="L16" s="25">
        <f t="shared" si="1"/>
        <v>51.34</v>
      </c>
    </row>
    <row r="17" spans="1:12">
      <c r="A17" s="41">
        <v>6</v>
      </c>
      <c r="B17" s="45">
        <v>200540539</v>
      </c>
      <c r="C17" s="48" t="s">
        <v>40</v>
      </c>
      <c r="D17" s="50">
        <v>8.77</v>
      </c>
      <c r="E17" s="24">
        <v>3.57</v>
      </c>
      <c r="F17" s="24">
        <v>11.37</v>
      </c>
      <c r="G17" s="24">
        <v>7.15</v>
      </c>
      <c r="H17" s="24">
        <v>5.52</v>
      </c>
      <c r="I17" s="24">
        <v>11.7</v>
      </c>
      <c r="J17" s="24">
        <f t="shared" si="0"/>
        <v>48.08</v>
      </c>
      <c r="K17" s="24">
        <v>16.5</v>
      </c>
      <c r="L17" s="25">
        <f t="shared" si="1"/>
        <v>64.58</v>
      </c>
    </row>
    <row r="18" spans="1:12">
      <c r="A18" s="41">
        <v>7</v>
      </c>
      <c r="B18" s="43">
        <v>200640192</v>
      </c>
      <c r="C18" s="46" t="s">
        <v>41</v>
      </c>
      <c r="D18" s="50">
        <v>7.8</v>
      </c>
      <c r="E18" s="24">
        <v>4.55</v>
      </c>
      <c r="F18" s="24">
        <v>10.37</v>
      </c>
      <c r="G18" s="24">
        <v>8.1199999999999992</v>
      </c>
      <c r="H18" s="24">
        <v>5.85</v>
      </c>
      <c r="I18" s="24">
        <v>9</v>
      </c>
      <c r="J18" s="24">
        <f t="shared" si="0"/>
        <v>45.689999999999991</v>
      </c>
      <c r="K18" s="24">
        <v>14</v>
      </c>
      <c r="L18" s="25">
        <f t="shared" si="1"/>
        <v>59.689999999999991</v>
      </c>
    </row>
    <row r="19" spans="1:12">
      <c r="A19" s="41">
        <v>8</v>
      </c>
      <c r="B19" s="43">
        <v>200640323</v>
      </c>
      <c r="C19" s="47" t="s">
        <v>47</v>
      </c>
      <c r="D19" s="50">
        <v>6.17</v>
      </c>
      <c r="E19" s="24">
        <v>5.85</v>
      </c>
      <c r="F19" s="24">
        <v>5.85</v>
      </c>
      <c r="G19" s="24">
        <v>6.82</v>
      </c>
      <c r="H19" s="24">
        <v>6.5</v>
      </c>
      <c r="I19" s="24">
        <v>11.2</v>
      </c>
      <c r="J19" s="24">
        <f t="shared" si="0"/>
        <v>42.39</v>
      </c>
      <c r="K19" s="24">
        <v>14</v>
      </c>
      <c r="L19" s="25">
        <f t="shared" si="1"/>
        <v>56.39</v>
      </c>
    </row>
    <row r="20" spans="1:12">
      <c r="A20" s="41">
        <v>9</v>
      </c>
      <c r="B20" s="43">
        <v>200640412</v>
      </c>
      <c r="C20" s="44" t="s">
        <v>49</v>
      </c>
      <c r="D20" s="50">
        <v>8.4499999999999993</v>
      </c>
      <c r="E20" s="24">
        <v>4.87</v>
      </c>
      <c r="F20" s="24">
        <v>8.1199999999999992</v>
      </c>
      <c r="G20" s="24">
        <v>3.9</v>
      </c>
      <c r="H20" s="24">
        <v>5.2</v>
      </c>
      <c r="I20" s="24">
        <v>10.3</v>
      </c>
      <c r="J20" s="24">
        <f t="shared" si="0"/>
        <v>40.839999999999989</v>
      </c>
      <c r="K20" s="24" t="s">
        <v>123</v>
      </c>
      <c r="L20" s="25">
        <v>40.840000000000003</v>
      </c>
    </row>
    <row r="21" spans="1:12">
      <c r="A21" s="41">
        <v>10</v>
      </c>
      <c r="B21" s="45">
        <v>200640473</v>
      </c>
      <c r="C21" s="48" t="s">
        <v>50</v>
      </c>
      <c r="D21" s="50">
        <v>8.77</v>
      </c>
      <c r="E21" s="24">
        <v>4.87</v>
      </c>
      <c r="F21" s="24">
        <v>12.02</v>
      </c>
      <c r="G21" s="24">
        <v>7.15</v>
      </c>
      <c r="H21" s="24">
        <v>7.47</v>
      </c>
      <c r="I21" s="24">
        <v>9.4</v>
      </c>
      <c r="J21" s="24">
        <f t="shared" si="0"/>
        <v>49.680000000000007</v>
      </c>
      <c r="K21" s="24">
        <v>16</v>
      </c>
      <c r="L21" s="25">
        <f t="shared" si="1"/>
        <v>65.680000000000007</v>
      </c>
    </row>
    <row r="22" spans="1:12">
      <c r="A22" s="41">
        <v>11</v>
      </c>
      <c r="B22" s="45">
        <v>200640572</v>
      </c>
      <c r="C22" s="48" t="s">
        <v>51</v>
      </c>
      <c r="D22" s="50">
        <v>6.5</v>
      </c>
      <c r="E22" s="24">
        <v>3.9</v>
      </c>
      <c r="F22" s="24">
        <v>6.82</v>
      </c>
      <c r="G22" s="24">
        <v>4.22</v>
      </c>
      <c r="H22" s="29">
        <v>5.52</v>
      </c>
      <c r="I22" s="29">
        <v>9.6</v>
      </c>
      <c r="J22" s="24">
        <f t="shared" si="0"/>
        <v>36.56</v>
      </c>
      <c r="K22" s="24" t="s">
        <v>123</v>
      </c>
      <c r="L22" s="25">
        <v>36.56</v>
      </c>
    </row>
    <row r="23" spans="1:12">
      <c r="A23" s="41">
        <v>12</v>
      </c>
      <c r="B23" s="45">
        <v>200641222</v>
      </c>
      <c r="C23" s="48" t="s">
        <v>52</v>
      </c>
      <c r="D23" s="50">
        <v>5.85</v>
      </c>
      <c r="E23" s="24">
        <v>6.17</v>
      </c>
      <c r="F23" s="24">
        <v>10.37</v>
      </c>
      <c r="G23" s="24">
        <v>8.4499999999999993</v>
      </c>
      <c r="H23" s="29">
        <v>8.4499999999999993</v>
      </c>
      <c r="I23" s="29">
        <v>12.35</v>
      </c>
      <c r="J23" s="24">
        <f t="shared" si="0"/>
        <v>51.64</v>
      </c>
      <c r="K23" s="24">
        <v>16</v>
      </c>
      <c r="L23" s="25">
        <f t="shared" si="1"/>
        <v>67.64</v>
      </c>
    </row>
    <row r="24" spans="1:12">
      <c r="A24" s="41">
        <v>13</v>
      </c>
      <c r="B24" s="45">
        <v>200680019</v>
      </c>
      <c r="C24" s="48" t="s">
        <v>53</v>
      </c>
      <c r="D24" s="50">
        <v>4.22</v>
      </c>
      <c r="E24" s="24">
        <v>4.22</v>
      </c>
      <c r="F24" s="24">
        <v>12.02</v>
      </c>
      <c r="G24" s="24">
        <v>10.4</v>
      </c>
      <c r="H24" s="29">
        <v>8.1199999999999992</v>
      </c>
      <c r="I24" s="29">
        <v>10.7</v>
      </c>
      <c r="J24" s="24">
        <f t="shared" si="0"/>
        <v>49.679999999999993</v>
      </c>
      <c r="K24" s="24">
        <v>14.5</v>
      </c>
      <c r="L24" s="25">
        <f t="shared" si="1"/>
        <v>64.179999999999993</v>
      </c>
    </row>
    <row r="25" spans="1:12">
      <c r="A25" s="40">
        <v>14</v>
      </c>
      <c r="B25" s="45">
        <v>200741732</v>
      </c>
      <c r="C25" s="48" t="s">
        <v>54</v>
      </c>
      <c r="D25" s="50">
        <v>4.87</v>
      </c>
      <c r="E25" s="24">
        <v>4.22</v>
      </c>
      <c r="F25" s="24">
        <v>10.07</v>
      </c>
      <c r="G25" s="24">
        <v>5.85</v>
      </c>
      <c r="H25" s="29">
        <v>5.85</v>
      </c>
      <c r="I25" s="29">
        <v>12</v>
      </c>
      <c r="J25" s="24">
        <f t="shared" si="0"/>
        <v>42.86</v>
      </c>
      <c r="K25" s="24" t="s">
        <v>124</v>
      </c>
      <c r="L25" s="25">
        <v>42.86</v>
      </c>
    </row>
    <row r="26" spans="1:12">
      <c r="A26" s="40">
        <v>15</v>
      </c>
      <c r="B26" s="45">
        <v>200741740</v>
      </c>
      <c r="C26" s="48" t="s">
        <v>55</v>
      </c>
      <c r="D26" s="50">
        <v>7.15</v>
      </c>
      <c r="E26" s="24">
        <v>5.2</v>
      </c>
      <c r="F26" s="24">
        <v>8.77</v>
      </c>
      <c r="G26" s="24">
        <v>5.52</v>
      </c>
      <c r="H26" s="24">
        <v>7.15</v>
      </c>
      <c r="I26" s="24">
        <v>11.6</v>
      </c>
      <c r="J26" s="24">
        <f t="shared" si="0"/>
        <v>45.39</v>
      </c>
      <c r="K26" s="24">
        <v>13.5</v>
      </c>
      <c r="L26" s="25">
        <f t="shared" si="1"/>
        <v>58.89</v>
      </c>
    </row>
    <row r="27" spans="1:12">
      <c r="A27" s="40">
        <v>16</v>
      </c>
      <c r="B27" s="43">
        <v>200741743</v>
      </c>
      <c r="C27" s="44" t="s">
        <v>56</v>
      </c>
      <c r="D27" s="50">
        <v>8.4499999999999993</v>
      </c>
      <c r="E27" s="24">
        <v>3.57</v>
      </c>
      <c r="F27" s="24">
        <v>4.87</v>
      </c>
      <c r="G27" s="24">
        <v>4.22</v>
      </c>
      <c r="H27" s="24">
        <v>6.17</v>
      </c>
      <c r="I27" s="24">
        <v>11.5</v>
      </c>
      <c r="J27" s="24">
        <f t="shared" si="0"/>
        <v>38.78</v>
      </c>
      <c r="K27" s="24" t="s">
        <v>123</v>
      </c>
      <c r="L27" s="25">
        <v>38.78</v>
      </c>
    </row>
    <row r="28" spans="1:12">
      <c r="A28" s="40">
        <v>17</v>
      </c>
      <c r="B28" s="43">
        <v>200741776</v>
      </c>
      <c r="C28" s="44" t="s">
        <v>57</v>
      </c>
      <c r="D28" s="50">
        <v>6.5</v>
      </c>
      <c r="E28" s="24">
        <v>5.52</v>
      </c>
      <c r="F28" s="24">
        <v>6.5</v>
      </c>
      <c r="G28" s="24">
        <v>4.87</v>
      </c>
      <c r="H28" s="24">
        <v>6.17</v>
      </c>
      <c r="I28" s="24">
        <v>12.8</v>
      </c>
      <c r="J28" s="24">
        <f t="shared" si="0"/>
        <v>42.36</v>
      </c>
      <c r="K28" s="24">
        <v>13.5</v>
      </c>
      <c r="L28" s="25">
        <f t="shared" si="1"/>
        <v>55.86</v>
      </c>
    </row>
    <row r="29" spans="1:12">
      <c r="A29" s="42">
        <v>18</v>
      </c>
      <c r="B29" s="45">
        <v>200741779</v>
      </c>
      <c r="C29" s="48" t="s">
        <v>58</v>
      </c>
      <c r="D29" s="50">
        <v>7.47</v>
      </c>
      <c r="E29" s="24">
        <v>5.52</v>
      </c>
      <c r="F29" s="24">
        <v>7.47</v>
      </c>
      <c r="G29" s="24">
        <v>5.85</v>
      </c>
      <c r="H29" s="24">
        <v>9.1</v>
      </c>
      <c r="I29" s="24">
        <v>12.5</v>
      </c>
      <c r="J29" s="24">
        <f t="shared" si="0"/>
        <v>47.91</v>
      </c>
      <c r="K29" s="24">
        <v>13.5</v>
      </c>
      <c r="L29" s="25">
        <f t="shared" si="1"/>
        <v>61.41</v>
      </c>
    </row>
    <row r="30" spans="1:12">
      <c r="A30" s="42">
        <v>19</v>
      </c>
      <c r="B30" s="45">
        <v>200741784</v>
      </c>
      <c r="C30" s="48" t="s">
        <v>59</v>
      </c>
      <c r="D30" s="50">
        <v>4.22</v>
      </c>
      <c r="E30" s="24">
        <v>3.25</v>
      </c>
      <c r="F30" s="24">
        <v>4.55</v>
      </c>
      <c r="G30" s="24">
        <v>6.17</v>
      </c>
      <c r="H30" s="24">
        <v>0</v>
      </c>
      <c r="I30" s="24">
        <v>0</v>
      </c>
      <c r="J30" s="24">
        <f t="shared" si="0"/>
        <v>18.189999999999998</v>
      </c>
      <c r="K30" s="24" t="s">
        <v>123</v>
      </c>
      <c r="L30" s="25">
        <v>18.190000000000001</v>
      </c>
    </row>
    <row r="31" spans="1:12">
      <c r="A31" s="42">
        <v>20</v>
      </c>
      <c r="B31" s="43">
        <v>200741795</v>
      </c>
      <c r="C31" s="47" t="s">
        <v>60</v>
      </c>
      <c r="D31" s="50">
        <v>5.2</v>
      </c>
      <c r="E31" s="24">
        <v>3.25</v>
      </c>
      <c r="F31" s="24">
        <v>7.8</v>
      </c>
      <c r="G31" s="24">
        <v>5.85</v>
      </c>
      <c r="H31" s="24">
        <v>7.47</v>
      </c>
      <c r="I31" s="24">
        <v>10.3</v>
      </c>
      <c r="J31" s="24">
        <f t="shared" si="0"/>
        <v>39.870000000000005</v>
      </c>
      <c r="K31" s="24" t="s">
        <v>123</v>
      </c>
      <c r="L31" s="25">
        <v>38.97</v>
      </c>
    </row>
    <row r="32" spans="1:12">
      <c r="A32" s="42">
        <v>21</v>
      </c>
      <c r="B32" s="45">
        <v>200741803</v>
      </c>
      <c r="C32" s="46" t="s">
        <v>100</v>
      </c>
      <c r="D32" s="50">
        <v>9.75</v>
      </c>
      <c r="E32" s="24">
        <v>6.17</v>
      </c>
      <c r="F32" s="24">
        <v>12.02</v>
      </c>
      <c r="G32" s="24">
        <v>7.8</v>
      </c>
      <c r="H32" s="24">
        <v>7.8</v>
      </c>
      <c r="I32" s="24">
        <v>14.2</v>
      </c>
      <c r="J32" s="24">
        <f t="shared" si="0"/>
        <v>57.74</v>
      </c>
      <c r="K32" s="24">
        <v>16.5</v>
      </c>
      <c r="L32" s="25">
        <f t="shared" si="1"/>
        <v>74.240000000000009</v>
      </c>
    </row>
    <row r="33" spans="1:12">
      <c r="A33" s="42">
        <v>22</v>
      </c>
      <c r="B33" s="45">
        <v>200741804</v>
      </c>
      <c r="C33" s="48" t="s">
        <v>61</v>
      </c>
      <c r="D33" s="50">
        <v>7.15</v>
      </c>
      <c r="E33" s="24">
        <v>3.57</v>
      </c>
      <c r="F33" s="24">
        <v>6.5</v>
      </c>
      <c r="G33" s="24">
        <v>5.85</v>
      </c>
      <c r="H33" s="24">
        <v>5.2</v>
      </c>
      <c r="I33" s="24">
        <v>9.1999999999999993</v>
      </c>
      <c r="J33" s="24">
        <f t="shared" si="0"/>
        <v>37.47</v>
      </c>
      <c r="K33" s="24" t="s">
        <v>123</v>
      </c>
      <c r="L33" s="25">
        <v>37.47</v>
      </c>
    </row>
    <row r="34" spans="1:12">
      <c r="A34" s="42">
        <v>23</v>
      </c>
      <c r="B34" s="45">
        <v>200741826</v>
      </c>
      <c r="C34" s="48" t="s">
        <v>62</v>
      </c>
      <c r="D34" s="50">
        <v>7.47</v>
      </c>
      <c r="E34" s="24">
        <v>2.92</v>
      </c>
      <c r="F34" s="24">
        <v>7.47</v>
      </c>
      <c r="G34" s="24">
        <v>6.5</v>
      </c>
      <c r="H34" s="24">
        <v>4.22</v>
      </c>
      <c r="I34" s="24">
        <v>9.9</v>
      </c>
      <c r="J34" s="24">
        <f t="shared" si="0"/>
        <v>38.479999999999997</v>
      </c>
      <c r="K34" s="24" t="s">
        <v>123</v>
      </c>
      <c r="L34" s="25">
        <v>38.479999999999997</v>
      </c>
    </row>
    <row r="35" spans="1:12">
      <c r="A35" s="42">
        <v>24</v>
      </c>
      <c r="B35" s="43">
        <v>200741833</v>
      </c>
      <c r="C35" s="46" t="s">
        <v>64</v>
      </c>
      <c r="D35" s="50">
        <v>8.77</v>
      </c>
      <c r="E35" s="24">
        <v>5.52</v>
      </c>
      <c r="F35" s="24">
        <v>9.1</v>
      </c>
      <c r="G35" s="24">
        <v>8.4499999999999993</v>
      </c>
      <c r="H35" s="24">
        <v>7.8</v>
      </c>
      <c r="I35" s="24">
        <v>11.9</v>
      </c>
      <c r="J35" s="24">
        <f t="shared" si="0"/>
        <v>51.539999999999992</v>
      </c>
      <c r="K35" s="24">
        <v>16.5</v>
      </c>
      <c r="L35" s="25">
        <f t="shared" si="1"/>
        <v>68.039999999999992</v>
      </c>
    </row>
    <row r="36" spans="1:12">
      <c r="A36" s="42">
        <v>25</v>
      </c>
      <c r="B36" s="43">
        <v>200741845</v>
      </c>
      <c r="C36" s="47" t="s">
        <v>65</v>
      </c>
      <c r="D36" s="50">
        <v>6.5</v>
      </c>
      <c r="E36" s="24">
        <v>5.52</v>
      </c>
      <c r="F36" s="24">
        <v>7.8</v>
      </c>
      <c r="G36" s="24">
        <v>8.4499999999999993</v>
      </c>
      <c r="H36" s="24">
        <v>6.5</v>
      </c>
      <c r="I36" s="24">
        <v>10.55</v>
      </c>
      <c r="J36" s="24">
        <f t="shared" si="0"/>
        <v>45.319999999999993</v>
      </c>
      <c r="K36" s="24">
        <v>15</v>
      </c>
      <c r="L36" s="25">
        <f t="shared" si="1"/>
        <v>60.319999999999993</v>
      </c>
    </row>
    <row r="37" spans="1:12">
      <c r="A37" s="42">
        <v>26</v>
      </c>
      <c r="B37" s="45">
        <v>200741847</v>
      </c>
      <c r="C37" s="48" t="s">
        <v>66</v>
      </c>
      <c r="D37" s="50">
        <v>8.1199999999999992</v>
      </c>
      <c r="E37" s="24">
        <v>5.52</v>
      </c>
      <c r="F37" s="24">
        <v>10.4</v>
      </c>
      <c r="G37" s="24">
        <v>8.77</v>
      </c>
      <c r="H37" s="24">
        <v>10.72</v>
      </c>
      <c r="I37" s="24">
        <v>13.8</v>
      </c>
      <c r="J37" s="24">
        <f t="shared" si="0"/>
        <v>57.330000000000005</v>
      </c>
      <c r="K37" s="24">
        <v>15.5</v>
      </c>
      <c r="L37" s="25">
        <f t="shared" si="1"/>
        <v>72.830000000000013</v>
      </c>
    </row>
    <row r="38" spans="1:12">
      <c r="A38" s="42">
        <v>27</v>
      </c>
      <c r="B38" s="45">
        <v>200741852</v>
      </c>
      <c r="C38" s="48" t="s">
        <v>67</v>
      </c>
      <c r="D38" s="50">
        <v>4.87</v>
      </c>
      <c r="E38" s="24">
        <v>4.87</v>
      </c>
      <c r="F38" s="24">
        <v>9.75</v>
      </c>
      <c r="G38" s="24">
        <v>5.85</v>
      </c>
      <c r="H38" s="24">
        <v>7.47</v>
      </c>
      <c r="I38" s="24">
        <v>11.6</v>
      </c>
      <c r="J38" s="24">
        <f t="shared" si="0"/>
        <v>44.41</v>
      </c>
      <c r="K38" s="24">
        <v>17.5</v>
      </c>
      <c r="L38" s="25">
        <f t="shared" si="1"/>
        <v>61.91</v>
      </c>
    </row>
    <row r="39" spans="1:12">
      <c r="A39" s="42">
        <v>28</v>
      </c>
      <c r="B39" s="45">
        <v>200741860</v>
      </c>
      <c r="C39" s="48" t="s">
        <v>68</v>
      </c>
      <c r="D39" s="50">
        <v>6.82</v>
      </c>
      <c r="E39" s="24">
        <v>5.2</v>
      </c>
      <c r="F39" s="24">
        <v>3.9</v>
      </c>
      <c r="G39" s="24">
        <v>7.15</v>
      </c>
      <c r="H39" s="24">
        <v>4.22</v>
      </c>
      <c r="I39" s="24">
        <v>11.1</v>
      </c>
      <c r="J39" s="24">
        <f t="shared" si="0"/>
        <v>38.39</v>
      </c>
      <c r="K39" s="24" t="s">
        <v>123</v>
      </c>
      <c r="L39" s="25">
        <v>39.39</v>
      </c>
    </row>
    <row r="40" spans="1:12">
      <c r="A40" s="42">
        <v>29</v>
      </c>
      <c r="B40" s="43">
        <v>200742600</v>
      </c>
      <c r="C40" s="47" t="s">
        <v>69</v>
      </c>
      <c r="D40" s="50">
        <v>8.77</v>
      </c>
      <c r="E40" s="24">
        <v>4.87</v>
      </c>
      <c r="F40" s="24">
        <v>10.72</v>
      </c>
      <c r="G40" s="24">
        <v>6.82</v>
      </c>
      <c r="H40" s="24">
        <v>5.85</v>
      </c>
      <c r="I40" s="24">
        <v>10.5</v>
      </c>
      <c r="J40" s="24">
        <f t="shared" si="0"/>
        <v>47.53</v>
      </c>
      <c r="K40" s="24">
        <v>17</v>
      </c>
      <c r="L40" s="25">
        <f t="shared" si="1"/>
        <v>64.53</v>
      </c>
    </row>
    <row r="41" spans="1:12">
      <c r="A41" s="42">
        <v>30</v>
      </c>
      <c r="B41" s="43">
        <v>200742624</v>
      </c>
      <c r="C41" s="44" t="s">
        <v>70</v>
      </c>
      <c r="D41" s="50">
        <v>7.47</v>
      </c>
      <c r="E41" s="24">
        <v>4.22</v>
      </c>
      <c r="F41" s="24">
        <v>9.1</v>
      </c>
      <c r="G41" s="24">
        <v>6.82</v>
      </c>
      <c r="H41" s="24">
        <v>6.82</v>
      </c>
      <c r="I41" s="24">
        <v>10.8</v>
      </c>
      <c r="J41" s="24">
        <f t="shared" si="0"/>
        <v>45.23</v>
      </c>
      <c r="K41" s="24">
        <v>14</v>
      </c>
      <c r="L41" s="25">
        <f t="shared" si="1"/>
        <v>59.23</v>
      </c>
    </row>
    <row r="42" spans="1:12">
      <c r="A42" s="42">
        <v>31</v>
      </c>
      <c r="B42" s="45">
        <v>200742783</v>
      </c>
      <c r="C42" s="48" t="s">
        <v>71</v>
      </c>
      <c r="D42" s="50">
        <v>7.8</v>
      </c>
      <c r="E42" s="24">
        <v>5.52</v>
      </c>
      <c r="F42" s="24">
        <v>5.52</v>
      </c>
      <c r="G42" s="24">
        <v>0</v>
      </c>
      <c r="H42" s="24">
        <v>0</v>
      </c>
      <c r="I42" s="24">
        <v>0</v>
      </c>
      <c r="J42" s="24">
        <f t="shared" si="0"/>
        <v>18.84</v>
      </c>
      <c r="K42" s="24" t="s">
        <v>123</v>
      </c>
      <c r="L42" s="25">
        <v>18.84</v>
      </c>
    </row>
    <row r="43" spans="1:12">
      <c r="A43" s="42">
        <v>32</v>
      </c>
      <c r="B43" s="45">
        <v>200742786</v>
      </c>
      <c r="C43" s="48" t="s">
        <v>72</v>
      </c>
      <c r="D43" s="50">
        <v>8.1199999999999992</v>
      </c>
      <c r="E43" s="24">
        <v>5.85</v>
      </c>
      <c r="F43" s="24">
        <v>10.4</v>
      </c>
      <c r="G43" s="24">
        <v>9.42</v>
      </c>
      <c r="H43" s="24">
        <v>10.07</v>
      </c>
      <c r="I43" s="24">
        <v>11</v>
      </c>
      <c r="J43" s="24">
        <f t="shared" si="0"/>
        <v>54.86</v>
      </c>
      <c r="K43" s="24">
        <v>14</v>
      </c>
      <c r="L43" s="25">
        <f t="shared" si="1"/>
        <v>68.86</v>
      </c>
    </row>
    <row r="44" spans="1:12">
      <c r="A44" s="42">
        <v>33</v>
      </c>
      <c r="B44" s="45">
        <v>200742790</v>
      </c>
      <c r="C44" s="48" t="s">
        <v>73</v>
      </c>
      <c r="D44" s="50">
        <v>8.4499999999999993</v>
      </c>
      <c r="E44" s="24">
        <v>3.57</v>
      </c>
      <c r="F44" s="24">
        <v>9.1</v>
      </c>
      <c r="G44" s="24">
        <v>7.15</v>
      </c>
      <c r="H44" s="24">
        <v>6.82</v>
      </c>
      <c r="I44" s="24">
        <v>8</v>
      </c>
      <c r="J44" s="24">
        <f t="shared" si="0"/>
        <v>43.09</v>
      </c>
      <c r="K44" s="24">
        <v>16.5</v>
      </c>
      <c r="L44" s="25">
        <f t="shared" si="1"/>
        <v>59.59</v>
      </c>
    </row>
    <row r="45" spans="1:12">
      <c r="A45" s="42">
        <v>34</v>
      </c>
      <c r="B45" s="45">
        <v>200742794</v>
      </c>
      <c r="C45" s="48" t="s">
        <v>74</v>
      </c>
      <c r="D45" s="50">
        <v>6.5</v>
      </c>
      <c r="E45" s="24">
        <v>5.52</v>
      </c>
      <c r="F45" s="24">
        <v>9.1</v>
      </c>
      <c r="G45" s="24">
        <v>7.47</v>
      </c>
      <c r="H45" s="24">
        <v>8.1199999999999992</v>
      </c>
      <c r="I45" s="24">
        <v>13.6</v>
      </c>
      <c r="J45" s="24">
        <f t="shared" si="0"/>
        <v>50.31</v>
      </c>
      <c r="K45" s="24">
        <v>14.5</v>
      </c>
      <c r="L45" s="25">
        <f t="shared" si="1"/>
        <v>64.81</v>
      </c>
    </row>
    <row r="46" spans="1:12">
      <c r="A46" s="42">
        <v>35</v>
      </c>
      <c r="B46" s="45">
        <v>200742808</v>
      </c>
      <c r="C46" s="48" t="s">
        <v>75</v>
      </c>
      <c r="D46" s="50">
        <v>4.87</v>
      </c>
      <c r="E46" s="24">
        <v>4.87</v>
      </c>
      <c r="F46" s="24">
        <v>6.5</v>
      </c>
      <c r="G46" s="24">
        <v>4.87</v>
      </c>
      <c r="H46" s="24">
        <v>0</v>
      </c>
      <c r="I46" s="24">
        <v>0</v>
      </c>
      <c r="J46" s="24">
        <f t="shared" si="0"/>
        <v>21.110000000000003</v>
      </c>
      <c r="K46" s="24" t="s">
        <v>123</v>
      </c>
      <c r="L46" s="25">
        <v>21.11</v>
      </c>
    </row>
    <row r="47" spans="1:12">
      <c r="A47" s="42">
        <v>36</v>
      </c>
      <c r="B47" s="43">
        <v>200743770</v>
      </c>
      <c r="C47" s="47" t="s">
        <v>76</v>
      </c>
      <c r="D47" s="65">
        <v>8.4499999999999993</v>
      </c>
      <c r="E47" s="66">
        <v>4.55</v>
      </c>
      <c r="F47" s="66">
        <v>11.37</v>
      </c>
      <c r="G47" s="66">
        <v>6.5</v>
      </c>
      <c r="H47" s="66">
        <v>9.42</v>
      </c>
      <c r="I47" s="66">
        <v>12.4</v>
      </c>
      <c r="J47" s="66">
        <f t="shared" si="0"/>
        <v>52.69</v>
      </c>
      <c r="K47" s="66">
        <v>15</v>
      </c>
      <c r="L47" s="67">
        <f t="shared" si="1"/>
        <v>67.69</v>
      </c>
    </row>
    <row r="48" spans="1:12">
      <c r="A48" s="42">
        <v>37</v>
      </c>
      <c r="B48" s="43">
        <v>200810134</v>
      </c>
      <c r="C48" s="47" t="s">
        <v>77</v>
      </c>
      <c r="D48" s="50">
        <v>8.1199999999999992</v>
      </c>
      <c r="E48" s="24">
        <v>5.85</v>
      </c>
      <c r="F48" s="24">
        <v>9.1</v>
      </c>
      <c r="G48" s="24">
        <v>9.42</v>
      </c>
      <c r="H48" s="24">
        <v>10.07</v>
      </c>
      <c r="I48" s="24">
        <v>12.2</v>
      </c>
      <c r="J48" s="24">
        <f t="shared" si="0"/>
        <v>54.76</v>
      </c>
      <c r="K48" s="24">
        <v>17.5</v>
      </c>
      <c r="L48" s="25">
        <f t="shared" si="1"/>
        <v>72.259999999999991</v>
      </c>
    </row>
    <row r="49" spans="1:12">
      <c r="A49" s="42">
        <v>38</v>
      </c>
      <c r="B49" s="45">
        <v>200840023</v>
      </c>
      <c r="C49" s="48" t="s">
        <v>78</v>
      </c>
      <c r="D49" s="50">
        <v>7.47</v>
      </c>
      <c r="E49" s="24">
        <v>3.25</v>
      </c>
      <c r="F49" s="24">
        <v>8.77</v>
      </c>
      <c r="G49" s="24">
        <v>6.82</v>
      </c>
      <c r="H49" s="24">
        <v>9.42</v>
      </c>
      <c r="I49" s="24">
        <v>11.6</v>
      </c>
      <c r="J49" s="24">
        <f t="shared" si="0"/>
        <v>47.33</v>
      </c>
      <c r="K49" s="24">
        <v>14.5</v>
      </c>
      <c r="L49" s="25">
        <f t="shared" si="1"/>
        <v>61.83</v>
      </c>
    </row>
    <row r="50" spans="1:12">
      <c r="A50" s="42">
        <v>39</v>
      </c>
      <c r="B50" s="43">
        <v>200840048</v>
      </c>
      <c r="C50" s="47" t="s">
        <v>79</v>
      </c>
      <c r="D50" s="50">
        <v>8.77</v>
      </c>
      <c r="E50" s="24">
        <v>7.8</v>
      </c>
      <c r="F50" s="24">
        <v>10.72</v>
      </c>
      <c r="G50" s="24">
        <v>9.75</v>
      </c>
      <c r="H50" s="24">
        <v>9.42</v>
      </c>
      <c r="I50" s="24">
        <v>12.65</v>
      </c>
      <c r="J50" s="24">
        <f t="shared" si="0"/>
        <v>59.11</v>
      </c>
      <c r="K50" s="24">
        <v>17</v>
      </c>
      <c r="L50" s="25">
        <f t="shared" si="1"/>
        <v>76.11</v>
      </c>
    </row>
    <row r="51" spans="1:12">
      <c r="A51" s="42">
        <v>40</v>
      </c>
      <c r="B51" s="45">
        <v>200840058</v>
      </c>
      <c r="C51" s="46" t="s">
        <v>80</v>
      </c>
      <c r="D51" s="50">
        <v>8.4499999999999993</v>
      </c>
      <c r="E51" s="24">
        <v>5.2</v>
      </c>
      <c r="F51" s="24">
        <v>11.37</v>
      </c>
      <c r="G51" s="24">
        <v>10.07</v>
      </c>
      <c r="H51" s="24">
        <v>9.1</v>
      </c>
      <c r="I51" s="24">
        <v>13.4</v>
      </c>
      <c r="J51" s="24">
        <f t="shared" si="0"/>
        <v>57.59</v>
      </c>
      <c r="K51" s="24">
        <v>17.5</v>
      </c>
      <c r="L51" s="25">
        <f t="shared" si="1"/>
        <v>75.09</v>
      </c>
    </row>
    <row r="52" spans="1:12">
      <c r="A52" s="42">
        <v>41</v>
      </c>
      <c r="B52" s="45">
        <v>200840060</v>
      </c>
      <c r="C52" s="48" t="s">
        <v>81</v>
      </c>
      <c r="D52" s="50">
        <v>9.42</v>
      </c>
      <c r="E52" s="24">
        <v>7.15</v>
      </c>
      <c r="F52" s="24">
        <v>11.05</v>
      </c>
      <c r="G52" s="24">
        <v>10.72</v>
      </c>
      <c r="H52" s="24">
        <v>10.72</v>
      </c>
      <c r="I52" s="24">
        <v>13.3</v>
      </c>
      <c r="J52" s="24">
        <f t="shared" si="0"/>
        <v>62.360000000000007</v>
      </c>
      <c r="K52" s="24">
        <v>16.5</v>
      </c>
      <c r="L52" s="25">
        <f t="shared" si="1"/>
        <v>78.860000000000014</v>
      </c>
    </row>
    <row r="53" spans="1:12">
      <c r="A53" s="42">
        <v>42</v>
      </c>
      <c r="B53" s="45">
        <v>200840068</v>
      </c>
      <c r="C53" s="48" t="s">
        <v>82</v>
      </c>
      <c r="D53" s="50">
        <v>8.1199999999999992</v>
      </c>
      <c r="E53" s="24">
        <v>4.55</v>
      </c>
      <c r="F53" s="24">
        <v>9.75</v>
      </c>
      <c r="G53" s="24">
        <v>6.17</v>
      </c>
      <c r="H53" s="24">
        <v>7.47</v>
      </c>
      <c r="I53" s="24">
        <v>12.8</v>
      </c>
      <c r="J53" s="24">
        <f t="shared" si="0"/>
        <v>48.859999999999992</v>
      </c>
      <c r="K53" s="24">
        <v>14</v>
      </c>
      <c r="L53" s="25">
        <f t="shared" si="1"/>
        <v>62.859999999999992</v>
      </c>
    </row>
    <row r="54" spans="1:12">
      <c r="A54" s="42">
        <v>43</v>
      </c>
      <c r="B54" s="45">
        <v>200840080</v>
      </c>
      <c r="C54" s="48" t="s">
        <v>83</v>
      </c>
      <c r="D54" s="50">
        <v>10.72</v>
      </c>
      <c r="E54" s="24">
        <v>7.15</v>
      </c>
      <c r="F54" s="24">
        <v>10.4</v>
      </c>
      <c r="G54" s="24">
        <v>7.8</v>
      </c>
      <c r="H54" s="24">
        <v>7.15</v>
      </c>
      <c r="I54" s="24">
        <v>12.7</v>
      </c>
      <c r="J54" s="24">
        <f t="shared" si="0"/>
        <v>55.92</v>
      </c>
      <c r="K54" s="24">
        <v>16</v>
      </c>
      <c r="L54" s="25">
        <f t="shared" si="1"/>
        <v>71.92</v>
      </c>
    </row>
    <row r="55" spans="1:12">
      <c r="A55" s="42">
        <v>44</v>
      </c>
      <c r="B55" s="43">
        <v>200840113</v>
      </c>
      <c r="C55" s="47" t="s">
        <v>84</v>
      </c>
      <c r="D55" s="50">
        <v>9.1</v>
      </c>
      <c r="E55" s="24">
        <v>8.4499999999999993</v>
      </c>
      <c r="F55" s="24">
        <v>10.37</v>
      </c>
      <c r="G55" s="24">
        <v>7.8</v>
      </c>
      <c r="H55" s="24">
        <v>10.07</v>
      </c>
      <c r="I55" s="24">
        <v>14</v>
      </c>
      <c r="J55" s="24">
        <f t="shared" si="0"/>
        <v>59.79</v>
      </c>
      <c r="K55" s="24">
        <v>14.5</v>
      </c>
      <c r="L55" s="25">
        <f t="shared" si="1"/>
        <v>74.289999999999992</v>
      </c>
    </row>
    <row r="56" spans="1:12">
      <c r="A56" s="42">
        <v>45</v>
      </c>
      <c r="B56" s="43">
        <v>200840123</v>
      </c>
      <c r="C56" s="47" t="s">
        <v>85</v>
      </c>
      <c r="D56" s="50">
        <v>7.47</v>
      </c>
      <c r="E56" s="24">
        <v>6.82</v>
      </c>
      <c r="F56" s="24">
        <v>9.75</v>
      </c>
      <c r="G56" s="24">
        <v>9.42</v>
      </c>
      <c r="H56" s="24">
        <v>10.4</v>
      </c>
      <c r="I56" s="24">
        <v>13.3</v>
      </c>
      <c r="J56" s="24">
        <f t="shared" si="0"/>
        <v>57.160000000000004</v>
      </c>
      <c r="K56" s="24">
        <v>15</v>
      </c>
      <c r="L56" s="25">
        <f t="shared" si="1"/>
        <v>72.16</v>
      </c>
    </row>
    <row r="57" spans="1:12">
      <c r="A57" s="42">
        <v>46</v>
      </c>
      <c r="B57" s="45">
        <v>200840172</v>
      </c>
      <c r="C57" s="48" t="s">
        <v>86</v>
      </c>
      <c r="D57" s="50">
        <v>9.42</v>
      </c>
      <c r="E57" s="24">
        <v>6.17</v>
      </c>
      <c r="F57" s="24">
        <v>11.37</v>
      </c>
      <c r="G57" s="24">
        <v>10.07</v>
      </c>
      <c r="H57" s="24">
        <v>8.77</v>
      </c>
      <c r="I57" s="24">
        <v>13.2</v>
      </c>
      <c r="J57" s="24">
        <f t="shared" si="0"/>
        <v>59</v>
      </c>
      <c r="K57" s="24">
        <v>13.5</v>
      </c>
      <c r="L57" s="25">
        <f t="shared" si="1"/>
        <v>72.5</v>
      </c>
    </row>
    <row r="58" spans="1:12">
      <c r="A58" s="42">
        <v>47</v>
      </c>
      <c r="B58" s="43">
        <v>200840180</v>
      </c>
      <c r="C58" s="44" t="s">
        <v>87</v>
      </c>
      <c r="D58" s="50">
        <v>8.1199999999999992</v>
      </c>
      <c r="E58" s="24">
        <v>5.85</v>
      </c>
      <c r="F58" s="24">
        <v>7.47</v>
      </c>
      <c r="G58" s="24">
        <v>9.1</v>
      </c>
      <c r="H58" s="24">
        <v>8.4499999999999993</v>
      </c>
      <c r="I58" s="24">
        <v>13.5</v>
      </c>
      <c r="J58" s="24">
        <f t="shared" si="0"/>
        <v>52.489999999999995</v>
      </c>
      <c r="K58" s="24">
        <v>15</v>
      </c>
      <c r="L58" s="25">
        <f t="shared" si="1"/>
        <v>67.489999999999995</v>
      </c>
    </row>
    <row r="59" spans="1:12">
      <c r="A59" s="42">
        <v>48</v>
      </c>
      <c r="B59" s="45">
        <v>200840221</v>
      </c>
      <c r="C59" s="46" t="s">
        <v>88</v>
      </c>
      <c r="D59" s="50">
        <v>6.5</v>
      </c>
      <c r="E59" s="24">
        <v>6.17</v>
      </c>
      <c r="F59" s="24">
        <v>10.07</v>
      </c>
      <c r="G59" s="24">
        <v>7.8</v>
      </c>
      <c r="H59" s="24">
        <v>7.15</v>
      </c>
      <c r="I59" s="24">
        <v>12.6</v>
      </c>
      <c r="J59" s="24">
        <f t="shared" si="0"/>
        <v>50.290000000000006</v>
      </c>
      <c r="K59" s="24">
        <v>15</v>
      </c>
      <c r="L59" s="25">
        <f t="shared" si="1"/>
        <v>65.290000000000006</v>
      </c>
    </row>
    <row r="60" spans="1:12">
      <c r="A60" s="42">
        <v>49</v>
      </c>
      <c r="B60" s="45">
        <v>200840250</v>
      </c>
      <c r="C60" s="48" t="s">
        <v>89</v>
      </c>
      <c r="D60" s="50">
        <v>9.1</v>
      </c>
      <c r="E60" s="24">
        <v>8.4499999999999993</v>
      </c>
      <c r="F60" s="24">
        <v>11.7</v>
      </c>
      <c r="G60" s="24">
        <v>7.47</v>
      </c>
      <c r="H60" s="24">
        <v>8.1199999999999992</v>
      </c>
      <c r="I60" s="24">
        <v>12.55</v>
      </c>
      <c r="J60" s="24">
        <f t="shared" si="0"/>
        <v>57.390000000000008</v>
      </c>
      <c r="K60" s="24">
        <v>16</v>
      </c>
      <c r="L60" s="25">
        <f t="shared" si="1"/>
        <v>73.390000000000015</v>
      </c>
    </row>
    <row r="61" spans="1:12">
      <c r="A61" s="42">
        <v>50</v>
      </c>
      <c r="B61" s="43">
        <v>200842049</v>
      </c>
      <c r="C61" s="44" t="s">
        <v>90</v>
      </c>
      <c r="D61" s="50">
        <v>8.1199999999999992</v>
      </c>
      <c r="E61" s="24">
        <v>6.5</v>
      </c>
      <c r="F61" s="24">
        <v>9.1</v>
      </c>
      <c r="G61" s="24">
        <v>9.75</v>
      </c>
      <c r="H61" s="24">
        <v>7.8</v>
      </c>
      <c r="I61" s="24">
        <v>12.05</v>
      </c>
      <c r="J61" s="24">
        <f t="shared" si="0"/>
        <v>53.32</v>
      </c>
      <c r="K61" s="24">
        <v>16</v>
      </c>
      <c r="L61" s="25">
        <f t="shared" si="1"/>
        <v>69.319999999999993</v>
      </c>
    </row>
    <row r="62" spans="1:12">
      <c r="A62" s="42">
        <v>51</v>
      </c>
      <c r="B62" s="45">
        <v>200842102</v>
      </c>
      <c r="C62" s="48" t="s">
        <v>91</v>
      </c>
      <c r="D62" s="50">
        <v>8.1199999999999992</v>
      </c>
      <c r="E62" s="24">
        <v>6.82</v>
      </c>
      <c r="F62" s="24">
        <v>8.77</v>
      </c>
      <c r="G62" s="24">
        <v>7.47</v>
      </c>
      <c r="H62" s="24">
        <v>8.4499999999999993</v>
      </c>
      <c r="I62" s="24">
        <v>10</v>
      </c>
      <c r="J62" s="24">
        <f t="shared" si="0"/>
        <v>49.629999999999995</v>
      </c>
      <c r="K62" s="24">
        <v>17.5</v>
      </c>
      <c r="L62" s="25">
        <f t="shared" si="1"/>
        <v>67.13</v>
      </c>
    </row>
    <row r="63" spans="1:12">
      <c r="A63" s="42">
        <v>52</v>
      </c>
      <c r="B63" s="45">
        <v>200842127</v>
      </c>
      <c r="C63" s="48" t="s">
        <v>92</v>
      </c>
      <c r="D63" s="50">
        <v>9.42</v>
      </c>
      <c r="E63" s="24">
        <v>5.52</v>
      </c>
      <c r="F63" s="24">
        <v>11.7</v>
      </c>
      <c r="G63" s="24">
        <v>8.1199999999999992</v>
      </c>
      <c r="H63" s="24">
        <v>8.77</v>
      </c>
      <c r="I63" s="24">
        <v>13.9</v>
      </c>
      <c r="J63" s="24">
        <f t="shared" si="0"/>
        <v>57.429999999999993</v>
      </c>
      <c r="K63" s="24">
        <v>16</v>
      </c>
      <c r="L63" s="25">
        <f t="shared" si="1"/>
        <v>73.429999999999993</v>
      </c>
    </row>
    <row r="64" spans="1:12">
      <c r="A64" s="32"/>
      <c r="B64" s="32"/>
      <c r="C64" s="33"/>
      <c r="D64" s="34"/>
      <c r="E64" s="34"/>
      <c r="F64" s="34"/>
      <c r="G64" s="34"/>
      <c r="H64" s="34"/>
      <c r="I64" s="34"/>
      <c r="J64" s="34"/>
      <c r="K64" s="34"/>
      <c r="L64" s="35"/>
    </row>
    <row r="65" spans="1:12">
      <c r="A65" s="32"/>
      <c r="B65" s="32"/>
      <c r="C65" s="33"/>
      <c r="D65" s="34"/>
      <c r="E65" s="34"/>
      <c r="F65" s="34"/>
      <c r="G65" s="34"/>
      <c r="H65" s="34"/>
      <c r="I65" s="34"/>
      <c r="J65" s="34"/>
      <c r="K65" s="34"/>
      <c r="L65" s="35"/>
    </row>
    <row r="66" spans="1:12" ht="17.25" thickBot="1">
      <c r="A66" s="36"/>
      <c r="B66" s="36"/>
      <c r="C66" s="37"/>
      <c r="D66" s="34"/>
      <c r="E66" s="34"/>
      <c r="F66" s="34"/>
      <c r="G66" s="34"/>
      <c r="H66" s="38"/>
      <c r="I66" s="38"/>
      <c r="J66" s="38"/>
      <c r="K66" s="9"/>
      <c r="L66" s="35"/>
    </row>
    <row r="67" spans="1:12">
      <c r="H67" s="74" t="s">
        <v>98</v>
      </c>
      <c r="I67" s="74"/>
      <c r="J67" s="74"/>
      <c r="L67" s="1"/>
    </row>
    <row r="68" spans="1:12">
      <c r="D68" s="39"/>
      <c r="H68" s="74" t="s">
        <v>24</v>
      </c>
      <c r="I68" s="74"/>
      <c r="J68" s="74"/>
      <c r="L68" s="1"/>
    </row>
    <row r="69" spans="1:12">
      <c r="D69" s="39"/>
      <c r="H69" s="74" t="s">
        <v>99</v>
      </c>
      <c r="I69" s="74"/>
      <c r="J69" s="74"/>
      <c r="L69" s="1"/>
    </row>
  </sheetData>
  <mergeCells count="3">
    <mergeCell ref="H67:J67"/>
    <mergeCell ref="H68:J68"/>
    <mergeCell ref="H69:J69"/>
  </mergeCells>
  <pageMargins left="0.23" right="0.35" top="0.46" bottom="0.56999999999999995" header="0.31496062992125984" footer="0.31496062992125984"/>
  <pageSetup paperSize="129" scale="8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76"/>
  <sheetViews>
    <sheetView tabSelected="1" topLeftCell="A2" workbookViewId="0">
      <selection activeCell="F33" sqref="F33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6.5703125" style="2" bestFit="1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4</v>
      </c>
      <c r="C7" s="20" t="s">
        <v>101</v>
      </c>
      <c r="I7" s="3"/>
    </row>
    <row r="8" spans="1:12">
      <c r="A8" s="1" t="s">
        <v>5</v>
      </c>
      <c r="C8" s="20" t="s">
        <v>102</v>
      </c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>
      <c r="A10" s="1"/>
      <c r="C10" s="22" t="s">
        <v>6</v>
      </c>
      <c r="D10" s="22" t="s">
        <v>93</v>
      </c>
      <c r="E10" s="22" t="s">
        <v>93</v>
      </c>
      <c r="F10" s="22" t="s">
        <v>93</v>
      </c>
      <c r="G10" s="22" t="s">
        <v>93</v>
      </c>
      <c r="H10" s="22" t="s">
        <v>93</v>
      </c>
      <c r="I10" s="22" t="s">
        <v>10</v>
      </c>
      <c r="J10" s="22" t="s">
        <v>9</v>
      </c>
      <c r="K10" s="22" t="s">
        <v>10</v>
      </c>
      <c r="L10" s="22" t="s">
        <v>11</v>
      </c>
    </row>
    <row r="11" spans="1:12">
      <c r="A11" s="51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</row>
    <row r="12" spans="1:12">
      <c r="A12" s="42">
        <v>1</v>
      </c>
      <c r="B12" s="43">
        <v>200540251</v>
      </c>
      <c r="C12" s="44" t="s">
        <v>32</v>
      </c>
      <c r="D12" s="24">
        <v>6</v>
      </c>
      <c r="E12" s="24">
        <v>6.45</v>
      </c>
      <c r="F12" s="24">
        <v>7.35</v>
      </c>
      <c r="G12" s="24">
        <v>9.6</v>
      </c>
      <c r="H12" s="24">
        <v>7.95</v>
      </c>
      <c r="I12" s="24">
        <v>15.05</v>
      </c>
      <c r="J12" s="24">
        <f t="shared" ref="J12:J70" si="0">I12+H12+G12+F12+E12+D12</f>
        <v>52.400000000000006</v>
      </c>
      <c r="K12" s="24">
        <v>9.75</v>
      </c>
      <c r="L12" s="25">
        <f t="shared" ref="L12:L70" si="1">+K12+J12</f>
        <v>62.150000000000006</v>
      </c>
    </row>
    <row r="13" spans="1:12">
      <c r="A13" s="41">
        <f>+A12+1</f>
        <v>2</v>
      </c>
      <c r="B13" s="43">
        <v>200540349</v>
      </c>
      <c r="C13" s="47" t="s">
        <v>34</v>
      </c>
      <c r="D13" s="24">
        <v>7.35</v>
      </c>
      <c r="E13" s="24">
        <v>4.5</v>
      </c>
      <c r="F13" s="24">
        <v>7.65</v>
      </c>
      <c r="G13" s="24">
        <v>7.35</v>
      </c>
      <c r="H13" s="24">
        <v>7.35</v>
      </c>
      <c r="I13" s="24">
        <v>16.850000000000001</v>
      </c>
      <c r="J13" s="24">
        <f t="shared" si="0"/>
        <v>51.050000000000004</v>
      </c>
      <c r="K13" s="24">
        <v>12.75</v>
      </c>
      <c r="L13" s="25">
        <f t="shared" si="1"/>
        <v>63.800000000000004</v>
      </c>
    </row>
    <row r="14" spans="1:12">
      <c r="A14" s="41">
        <f t="shared" ref="A14:A70" si="2">+A13+1</f>
        <v>3</v>
      </c>
      <c r="B14" s="45">
        <v>200540369</v>
      </c>
      <c r="C14" s="48" t="s">
        <v>35</v>
      </c>
      <c r="D14" s="24">
        <v>6.45</v>
      </c>
      <c r="E14" s="24">
        <v>5.4</v>
      </c>
      <c r="F14" s="24">
        <v>6.45</v>
      </c>
      <c r="G14" s="24">
        <v>7.95</v>
      </c>
      <c r="H14" s="24">
        <v>6.65</v>
      </c>
      <c r="I14" s="24">
        <v>15.55</v>
      </c>
      <c r="J14" s="24">
        <f t="shared" si="0"/>
        <v>48.45</v>
      </c>
      <c r="K14" s="24">
        <v>12.75</v>
      </c>
      <c r="L14" s="25">
        <f t="shared" si="1"/>
        <v>61.2</v>
      </c>
    </row>
    <row r="15" spans="1:12">
      <c r="A15" s="41">
        <f t="shared" si="2"/>
        <v>4</v>
      </c>
      <c r="B15" s="43">
        <v>200540384</v>
      </c>
      <c r="C15" s="44" t="s">
        <v>36</v>
      </c>
      <c r="D15" s="24">
        <v>6.6</v>
      </c>
      <c r="E15" s="24">
        <v>6.15</v>
      </c>
      <c r="F15" s="24">
        <v>9</v>
      </c>
      <c r="G15" s="24">
        <v>10.5</v>
      </c>
      <c r="H15" s="24">
        <v>8.6999999999999993</v>
      </c>
      <c r="I15" s="24">
        <v>16.149999999999999</v>
      </c>
      <c r="J15" s="24">
        <f t="shared" si="0"/>
        <v>57.099999999999994</v>
      </c>
      <c r="K15" s="24">
        <v>11</v>
      </c>
      <c r="L15" s="25">
        <f t="shared" si="1"/>
        <v>68.099999999999994</v>
      </c>
    </row>
    <row r="16" spans="1:12">
      <c r="A16" s="41">
        <f t="shared" si="2"/>
        <v>5</v>
      </c>
      <c r="B16" s="45">
        <v>200540405</v>
      </c>
      <c r="C16" s="48" t="s">
        <v>37</v>
      </c>
      <c r="D16" s="24">
        <v>7.8</v>
      </c>
      <c r="E16" s="24">
        <v>6</v>
      </c>
      <c r="F16" s="24">
        <v>5.25</v>
      </c>
      <c r="G16" s="24">
        <v>4.5</v>
      </c>
      <c r="H16" s="24">
        <v>7.1</v>
      </c>
      <c r="I16" s="24">
        <v>11.6</v>
      </c>
      <c r="J16" s="24">
        <f t="shared" si="0"/>
        <v>42.25</v>
      </c>
      <c r="K16" s="24" t="s">
        <v>124</v>
      </c>
      <c r="L16" s="25">
        <v>42.25</v>
      </c>
    </row>
    <row r="17" spans="1:12">
      <c r="A17" s="41">
        <f t="shared" si="2"/>
        <v>6</v>
      </c>
      <c r="B17" s="45">
        <v>200540486</v>
      </c>
      <c r="C17" s="48" t="s">
        <v>38</v>
      </c>
      <c r="D17" s="24">
        <v>6.3</v>
      </c>
      <c r="E17" s="24">
        <v>5.7</v>
      </c>
      <c r="F17" s="24">
        <v>7.05</v>
      </c>
      <c r="G17" s="24">
        <v>5.85</v>
      </c>
      <c r="H17" s="24">
        <v>6.22</v>
      </c>
      <c r="I17" s="24">
        <v>15.1</v>
      </c>
      <c r="J17" s="24">
        <f t="shared" si="0"/>
        <v>46.22</v>
      </c>
      <c r="K17" s="24">
        <v>6.75</v>
      </c>
      <c r="L17" s="25">
        <f t="shared" si="1"/>
        <v>52.97</v>
      </c>
    </row>
    <row r="18" spans="1:12">
      <c r="A18" s="41">
        <f t="shared" si="2"/>
        <v>7</v>
      </c>
      <c r="B18" s="45">
        <v>200540491</v>
      </c>
      <c r="C18" s="48" t="s">
        <v>39</v>
      </c>
      <c r="D18" s="24">
        <v>6.75</v>
      </c>
      <c r="E18" s="24">
        <v>3.3</v>
      </c>
      <c r="F18" s="24">
        <v>5.0999999999999996</v>
      </c>
      <c r="G18" s="24">
        <v>6.6</v>
      </c>
      <c r="H18" s="24">
        <v>3.9</v>
      </c>
      <c r="I18" s="24">
        <v>13.55</v>
      </c>
      <c r="J18" s="24">
        <f t="shared" si="0"/>
        <v>39.199999999999996</v>
      </c>
      <c r="K18" s="24" t="s">
        <v>123</v>
      </c>
      <c r="L18" s="25">
        <f>+J18</f>
        <v>39.199999999999996</v>
      </c>
    </row>
    <row r="19" spans="1:12">
      <c r="A19" s="41">
        <f t="shared" si="2"/>
        <v>8</v>
      </c>
      <c r="B19" s="45">
        <v>200540539</v>
      </c>
      <c r="C19" s="48" t="s">
        <v>40</v>
      </c>
      <c r="D19" s="24">
        <v>5.25</v>
      </c>
      <c r="E19" s="24">
        <v>2.85</v>
      </c>
      <c r="F19" s="24">
        <v>6.3</v>
      </c>
      <c r="G19" s="24">
        <v>8.6999999999999993</v>
      </c>
      <c r="H19" s="24">
        <v>8</v>
      </c>
      <c r="I19" s="24">
        <v>17.25</v>
      </c>
      <c r="J19" s="24">
        <f t="shared" si="0"/>
        <v>48.35</v>
      </c>
      <c r="K19" s="24">
        <v>8.25</v>
      </c>
      <c r="L19" s="25">
        <f t="shared" si="1"/>
        <v>56.6</v>
      </c>
    </row>
    <row r="20" spans="1:12">
      <c r="A20" s="41">
        <f t="shared" si="2"/>
        <v>9</v>
      </c>
      <c r="B20" s="45">
        <v>200640191</v>
      </c>
      <c r="C20" s="48" t="s">
        <v>105</v>
      </c>
      <c r="D20" s="24">
        <v>7.95</v>
      </c>
      <c r="E20" s="24">
        <v>6.45</v>
      </c>
      <c r="F20" s="24">
        <v>7.95</v>
      </c>
      <c r="G20" s="24">
        <v>7.95</v>
      </c>
      <c r="H20" s="29">
        <v>5.85</v>
      </c>
      <c r="I20" s="29">
        <v>16.25</v>
      </c>
      <c r="J20" s="24">
        <f t="shared" si="0"/>
        <v>52.400000000000006</v>
      </c>
      <c r="K20" s="24">
        <v>10</v>
      </c>
      <c r="L20" s="25">
        <f t="shared" si="1"/>
        <v>62.400000000000006</v>
      </c>
    </row>
    <row r="21" spans="1:12">
      <c r="A21" s="41">
        <f t="shared" si="2"/>
        <v>10</v>
      </c>
      <c r="B21" s="43">
        <v>200640192</v>
      </c>
      <c r="C21" s="46" t="s">
        <v>41</v>
      </c>
      <c r="D21" s="24">
        <v>5.25</v>
      </c>
      <c r="E21" s="24">
        <v>3.3</v>
      </c>
      <c r="F21" s="24">
        <v>5.4</v>
      </c>
      <c r="G21" s="24">
        <v>6</v>
      </c>
      <c r="H21" s="29">
        <v>4.5</v>
      </c>
      <c r="I21" s="29">
        <v>14.05</v>
      </c>
      <c r="J21" s="24">
        <f t="shared" si="0"/>
        <v>38.5</v>
      </c>
      <c r="K21" s="24" t="s">
        <v>123</v>
      </c>
      <c r="L21" s="25">
        <f>+J21</f>
        <v>38.5</v>
      </c>
    </row>
    <row r="22" spans="1:12">
      <c r="A22" s="41">
        <f t="shared" si="2"/>
        <v>11</v>
      </c>
      <c r="B22" s="45">
        <v>200640248</v>
      </c>
      <c r="C22" s="48" t="s">
        <v>43</v>
      </c>
      <c r="D22" s="24">
        <v>8.6999999999999993</v>
      </c>
      <c r="E22" s="24">
        <v>5.7</v>
      </c>
      <c r="F22" s="24">
        <v>9.9</v>
      </c>
      <c r="G22" s="24">
        <v>9.4499999999999993</v>
      </c>
      <c r="H22" s="29">
        <v>8.6999999999999993</v>
      </c>
      <c r="I22" s="29">
        <v>15.8</v>
      </c>
      <c r="J22" s="24">
        <f t="shared" si="0"/>
        <v>58.25</v>
      </c>
      <c r="K22" s="24">
        <v>10.75</v>
      </c>
      <c r="L22" s="25">
        <f t="shared" si="1"/>
        <v>69</v>
      </c>
    </row>
    <row r="23" spans="1:12">
      <c r="A23" s="41">
        <f t="shared" si="2"/>
        <v>12</v>
      </c>
      <c r="B23" s="45">
        <v>200640306</v>
      </c>
      <c r="C23" s="48" t="s">
        <v>45</v>
      </c>
      <c r="D23" s="24">
        <v>7.8</v>
      </c>
      <c r="E23" s="24">
        <v>6.45</v>
      </c>
      <c r="F23" s="24">
        <v>6.9</v>
      </c>
      <c r="G23" s="24">
        <v>8.5500000000000007</v>
      </c>
      <c r="H23" s="29">
        <v>7.65</v>
      </c>
      <c r="I23" s="29">
        <v>16</v>
      </c>
      <c r="J23" s="24">
        <f t="shared" si="0"/>
        <v>53.35</v>
      </c>
      <c r="K23" s="24">
        <v>11</v>
      </c>
      <c r="L23" s="25">
        <f t="shared" si="1"/>
        <v>64.349999999999994</v>
      </c>
    </row>
    <row r="24" spans="1:12">
      <c r="A24" s="41">
        <f t="shared" si="2"/>
        <v>13</v>
      </c>
      <c r="B24" s="45">
        <v>200640314</v>
      </c>
      <c r="C24" s="46" t="s">
        <v>46</v>
      </c>
      <c r="D24" s="24">
        <v>6.9</v>
      </c>
      <c r="E24" s="24">
        <v>4.95</v>
      </c>
      <c r="F24" s="24">
        <v>6.45</v>
      </c>
      <c r="G24" s="24">
        <v>5.4</v>
      </c>
      <c r="H24" s="24">
        <v>7.2</v>
      </c>
      <c r="I24" s="24">
        <v>15.55</v>
      </c>
      <c r="J24" s="24">
        <f t="shared" si="0"/>
        <v>46.45</v>
      </c>
      <c r="K24" s="24">
        <v>9.25</v>
      </c>
      <c r="L24" s="25">
        <f t="shared" si="1"/>
        <v>55.7</v>
      </c>
    </row>
    <row r="25" spans="1:12">
      <c r="A25" s="41">
        <f t="shared" si="2"/>
        <v>14</v>
      </c>
      <c r="B25" s="43">
        <v>200640323</v>
      </c>
      <c r="C25" s="47" t="s">
        <v>47</v>
      </c>
      <c r="D25" s="24">
        <v>5.4</v>
      </c>
      <c r="E25" s="24">
        <v>5.25</v>
      </c>
      <c r="F25" s="24">
        <v>5.7</v>
      </c>
      <c r="G25" s="24">
        <v>4.6500000000000004</v>
      </c>
      <c r="H25" s="24">
        <v>5.8</v>
      </c>
      <c r="I25" s="24">
        <v>15.1</v>
      </c>
      <c r="J25" s="24">
        <f t="shared" si="0"/>
        <v>41.9</v>
      </c>
      <c r="K25" s="24">
        <v>6</v>
      </c>
      <c r="L25" s="25">
        <f>+K25+J25</f>
        <v>47.9</v>
      </c>
    </row>
    <row r="26" spans="1:12">
      <c r="A26" s="41">
        <f t="shared" si="2"/>
        <v>15</v>
      </c>
      <c r="B26" s="45">
        <v>200640325</v>
      </c>
      <c r="C26" s="48" t="s">
        <v>48</v>
      </c>
      <c r="D26" s="24">
        <v>8.4</v>
      </c>
      <c r="E26" s="24">
        <v>7.65</v>
      </c>
      <c r="F26" s="24">
        <v>8.5500000000000007</v>
      </c>
      <c r="G26" s="24">
        <v>7.8</v>
      </c>
      <c r="H26" s="24">
        <v>8.5500000000000007</v>
      </c>
      <c r="I26" s="24">
        <v>14.65</v>
      </c>
      <c r="J26" s="24">
        <f t="shared" si="0"/>
        <v>55.6</v>
      </c>
      <c r="K26" s="24">
        <v>10</v>
      </c>
      <c r="L26" s="25">
        <f t="shared" si="1"/>
        <v>65.599999999999994</v>
      </c>
    </row>
    <row r="27" spans="1:12">
      <c r="A27" s="41">
        <f t="shared" si="2"/>
        <v>16</v>
      </c>
      <c r="B27" s="43">
        <v>200640412</v>
      </c>
      <c r="C27" s="44" t="s">
        <v>49</v>
      </c>
      <c r="D27" s="24">
        <v>3.45</v>
      </c>
      <c r="E27" s="24">
        <v>3.9</v>
      </c>
      <c r="F27" s="24">
        <v>3.3</v>
      </c>
      <c r="G27" s="24">
        <v>5.4</v>
      </c>
      <c r="H27" s="24">
        <v>2.4</v>
      </c>
      <c r="I27" s="24">
        <v>13.15</v>
      </c>
      <c r="J27" s="24">
        <f t="shared" si="0"/>
        <v>31.6</v>
      </c>
      <c r="K27" s="24" t="s">
        <v>123</v>
      </c>
      <c r="L27" s="25">
        <f>+J27</f>
        <v>31.6</v>
      </c>
    </row>
    <row r="28" spans="1:12">
      <c r="A28" s="41">
        <f t="shared" si="2"/>
        <v>17</v>
      </c>
      <c r="B28" s="45">
        <v>200640473</v>
      </c>
      <c r="C28" s="48" t="s">
        <v>50</v>
      </c>
      <c r="D28" s="24">
        <v>6.75</v>
      </c>
      <c r="E28" s="24">
        <v>6.45</v>
      </c>
      <c r="F28" s="24">
        <v>5.85</v>
      </c>
      <c r="G28" s="24">
        <v>7.95</v>
      </c>
      <c r="H28" s="24">
        <v>7.8</v>
      </c>
      <c r="I28" s="24">
        <v>17.5</v>
      </c>
      <c r="J28" s="24">
        <f t="shared" si="0"/>
        <v>52.300000000000004</v>
      </c>
      <c r="K28" s="24">
        <v>10</v>
      </c>
      <c r="L28" s="25">
        <f t="shared" si="1"/>
        <v>62.300000000000004</v>
      </c>
    </row>
    <row r="29" spans="1:12">
      <c r="A29" s="41">
        <f t="shared" si="2"/>
        <v>18</v>
      </c>
      <c r="B29" s="45">
        <v>200640572</v>
      </c>
      <c r="C29" s="48" t="s">
        <v>51</v>
      </c>
      <c r="D29" s="24">
        <v>5.4</v>
      </c>
      <c r="E29" s="24">
        <v>4.3499999999999996</v>
      </c>
      <c r="F29" s="24">
        <v>3.3</v>
      </c>
      <c r="G29" s="24">
        <v>3.6</v>
      </c>
      <c r="H29" s="24">
        <v>3.45</v>
      </c>
      <c r="I29" s="24">
        <v>13.3</v>
      </c>
      <c r="J29" s="24">
        <f t="shared" si="0"/>
        <v>33.4</v>
      </c>
      <c r="K29" s="24" t="s">
        <v>123</v>
      </c>
      <c r="L29" s="25">
        <f>+J29</f>
        <v>33.4</v>
      </c>
    </row>
    <row r="30" spans="1:12">
      <c r="A30" s="41">
        <f t="shared" si="2"/>
        <v>19</v>
      </c>
      <c r="B30" s="45">
        <v>200641222</v>
      </c>
      <c r="C30" s="48" t="s">
        <v>52</v>
      </c>
      <c r="D30" s="24">
        <v>8.6999999999999993</v>
      </c>
      <c r="E30" s="24">
        <v>6.6</v>
      </c>
      <c r="F30" s="24">
        <v>8.6999999999999993</v>
      </c>
      <c r="G30" s="24">
        <v>6.75</v>
      </c>
      <c r="H30" s="24">
        <v>6.9</v>
      </c>
      <c r="I30" s="24">
        <v>15.8</v>
      </c>
      <c r="J30" s="24">
        <f t="shared" si="0"/>
        <v>53.45</v>
      </c>
      <c r="K30" s="24">
        <v>11.25</v>
      </c>
      <c r="L30" s="25">
        <f t="shared" si="1"/>
        <v>64.7</v>
      </c>
    </row>
    <row r="31" spans="1:12">
      <c r="A31" s="41">
        <f t="shared" si="2"/>
        <v>20</v>
      </c>
      <c r="B31" s="45">
        <v>200680019</v>
      </c>
      <c r="C31" s="48" t="s">
        <v>53</v>
      </c>
      <c r="D31" s="55">
        <v>5.85</v>
      </c>
      <c r="E31" s="24">
        <v>5.85</v>
      </c>
      <c r="F31" s="24">
        <v>8.5500000000000007</v>
      </c>
      <c r="G31" s="24">
        <v>8.6999999999999993</v>
      </c>
      <c r="H31" s="24">
        <v>6</v>
      </c>
      <c r="I31" s="24">
        <v>14.5</v>
      </c>
      <c r="J31" s="24">
        <f t="shared" si="0"/>
        <v>49.45</v>
      </c>
      <c r="K31" s="24">
        <v>11.75</v>
      </c>
      <c r="L31" s="25">
        <f t="shared" si="1"/>
        <v>61.2</v>
      </c>
    </row>
    <row r="32" spans="1:12">
      <c r="A32" s="41">
        <f t="shared" si="2"/>
        <v>21</v>
      </c>
      <c r="B32" s="45">
        <v>200741732</v>
      </c>
      <c r="C32" s="48" t="s">
        <v>54</v>
      </c>
      <c r="D32" s="24">
        <v>5.55</v>
      </c>
      <c r="E32" s="24">
        <v>2.4</v>
      </c>
      <c r="F32" s="24">
        <v>6.6</v>
      </c>
      <c r="G32" s="24">
        <v>7.2</v>
      </c>
      <c r="H32" s="24">
        <v>0</v>
      </c>
      <c r="I32" s="24">
        <v>16.600000000000001</v>
      </c>
      <c r="J32" s="24">
        <f t="shared" si="0"/>
        <v>38.349999999999994</v>
      </c>
      <c r="K32" s="24" t="s">
        <v>123</v>
      </c>
      <c r="L32" s="25">
        <f>+J32</f>
        <v>38.349999999999994</v>
      </c>
    </row>
    <row r="33" spans="1:12">
      <c r="A33" s="41">
        <f t="shared" si="2"/>
        <v>22</v>
      </c>
      <c r="B33" s="45">
        <v>200741740</v>
      </c>
      <c r="C33" s="48" t="s">
        <v>55</v>
      </c>
      <c r="D33" s="24">
        <v>5.25</v>
      </c>
      <c r="E33" s="24">
        <v>4.2</v>
      </c>
      <c r="F33" s="24">
        <v>5.25</v>
      </c>
      <c r="G33" s="24">
        <v>7.05</v>
      </c>
      <c r="H33" s="24">
        <v>4.3499999999999996</v>
      </c>
      <c r="I33" s="24">
        <v>15.45</v>
      </c>
      <c r="J33" s="24">
        <f t="shared" si="0"/>
        <v>41.55</v>
      </c>
      <c r="K33" s="24">
        <v>5.5</v>
      </c>
      <c r="L33" s="25">
        <f t="shared" si="1"/>
        <v>47.05</v>
      </c>
    </row>
    <row r="34" spans="1:12">
      <c r="A34" s="41">
        <f t="shared" si="2"/>
        <v>23</v>
      </c>
      <c r="B34" s="43">
        <v>200741743</v>
      </c>
      <c r="C34" s="44" t="s">
        <v>56</v>
      </c>
      <c r="D34" s="24">
        <v>5.25</v>
      </c>
      <c r="E34" s="24">
        <v>4.05</v>
      </c>
      <c r="F34" s="24">
        <v>6</v>
      </c>
      <c r="G34" s="24">
        <v>6</v>
      </c>
      <c r="H34" s="24">
        <v>3.45</v>
      </c>
      <c r="I34" s="24">
        <v>17.100000000000001</v>
      </c>
      <c r="J34" s="24">
        <f t="shared" si="0"/>
        <v>41.849999999999994</v>
      </c>
      <c r="K34" s="24">
        <v>4.75</v>
      </c>
      <c r="L34" s="25">
        <f t="shared" si="1"/>
        <v>46.599999999999994</v>
      </c>
    </row>
    <row r="35" spans="1:12">
      <c r="A35" s="41">
        <f t="shared" si="2"/>
        <v>24</v>
      </c>
      <c r="B35" s="43">
        <v>200741776</v>
      </c>
      <c r="C35" s="44" t="s">
        <v>57</v>
      </c>
      <c r="D35" s="24">
        <v>4.6500000000000004</v>
      </c>
      <c r="E35" s="24">
        <v>4.2</v>
      </c>
      <c r="F35" s="24">
        <v>4.3499999999999996</v>
      </c>
      <c r="G35" s="24">
        <v>6.3</v>
      </c>
      <c r="H35" s="24">
        <v>3.3</v>
      </c>
      <c r="I35" s="24">
        <v>15.1</v>
      </c>
      <c r="J35" s="24">
        <f t="shared" si="0"/>
        <v>37.9</v>
      </c>
      <c r="K35" s="24" t="s">
        <v>123</v>
      </c>
      <c r="L35" s="25">
        <f>+J35</f>
        <v>37.9</v>
      </c>
    </row>
    <row r="36" spans="1:12">
      <c r="A36" s="41">
        <f t="shared" si="2"/>
        <v>25</v>
      </c>
      <c r="B36" s="45">
        <v>200741779</v>
      </c>
      <c r="C36" s="48" t="s">
        <v>58</v>
      </c>
      <c r="D36" s="24">
        <v>4.6500000000000004</v>
      </c>
      <c r="E36" s="24">
        <v>5.7</v>
      </c>
      <c r="F36" s="24">
        <v>5.4</v>
      </c>
      <c r="G36" s="24">
        <v>7.05</v>
      </c>
      <c r="H36" s="24">
        <v>6.3</v>
      </c>
      <c r="I36" s="24">
        <v>16.45</v>
      </c>
      <c r="J36" s="24">
        <f t="shared" si="0"/>
        <v>45.550000000000004</v>
      </c>
      <c r="K36" s="24">
        <v>9</v>
      </c>
      <c r="L36" s="25">
        <f t="shared" si="1"/>
        <v>54.550000000000004</v>
      </c>
    </row>
    <row r="37" spans="1:12">
      <c r="A37" s="41">
        <f t="shared" si="2"/>
        <v>26</v>
      </c>
      <c r="B37" s="45">
        <v>200741784</v>
      </c>
      <c r="C37" s="48" t="s">
        <v>59</v>
      </c>
      <c r="D37" s="24">
        <v>4.05</v>
      </c>
      <c r="E37" s="24">
        <v>3.9</v>
      </c>
      <c r="F37" s="24">
        <v>5.55</v>
      </c>
      <c r="G37" s="24">
        <v>5.55</v>
      </c>
      <c r="H37" s="24">
        <v>0</v>
      </c>
      <c r="I37" s="24">
        <v>9.1999999999999993</v>
      </c>
      <c r="J37" s="24">
        <f t="shared" si="0"/>
        <v>28.25</v>
      </c>
      <c r="K37" s="24" t="s">
        <v>123</v>
      </c>
      <c r="L37" s="25">
        <f>+J37</f>
        <v>28.25</v>
      </c>
    </row>
    <row r="38" spans="1:12">
      <c r="A38" s="41">
        <f t="shared" si="2"/>
        <v>27</v>
      </c>
      <c r="B38" s="43">
        <v>200741795</v>
      </c>
      <c r="C38" s="47" t="s">
        <v>60</v>
      </c>
      <c r="D38" s="24">
        <v>3.3</v>
      </c>
      <c r="E38" s="24">
        <v>3.3</v>
      </c>
      <c r="F38" s="24">
        <v>3.3</v>
      </c>
      <c r="G38" s="24">
        <v>5.4</v>
      </c>
      <c r="H38" s="24">
        <v>2.7</v>
      </c>
      <c r="I38" s="24">
        <v>13.35</v>
      </c>
      <c r="J38" s="24">
        <f t="shared" si="0"/>
        <v>31.350000000000005</v>
      </c>
      <c r="K38" s="24" t="s">
        <v>123</v>
      </c>
      <c r="L38" s="25">
        <f>+J38</f>
        <v>31.350000000000005</v>
      </c>
    </row>
    <row r="39" spans="1:12">
      <c r="A39" s="41">
        <f t="shared" si="2"/>
        <v>28</v>
      </c>
      <c r="B39" s="45">
        <v>200741803</v>
      </c>
      <c r="C39" s="46" t="s">
        <v>100</v>
      </c>
      <c r="D39" s="24">
        <v>6.15</v>
      </c>
      <c r="E39" s="24">
        <v>7.35</v>
      </c>
      <c r="F39" s="24">
        <v>8.1</v>
      </c>
      <c r="G39" s="24">
        <v>8.85</v>
      </c>
      <c r="H39" s="24">
        <v>7.05</v>
      </c>
      <c r="I39" s="24">
        <v>17.25</v>
      </c>
      <c r="J39" s="24">
        <f t="shared" si="0"/>
        <v>54.75</v>
      </c>
      <c r="K39" s="24">
        <v>10</v>
      </c>
      <c r="L39" s="25">
        <f t="shared" si="1"/>
        <v>64.75</v>
      </c>
    </row>
    <row r="40" spans="1:12">
      <c r="A40" s="41">
        <f t="shared" si="2"/>
        <v>29</v>
      </c>
      <c r="B40" s="45">
        <v>200741804</v>
      </c>
      <c r="C40" s="48" t="s">
        <v>61</v>
      </c>
      <c r="D40" s="24">
        <v>2.7</v>
      </c>
      <c r="E40" s="24">
        <v>0</v>
      </c>
      <c r="F40" s="24">
        <v>4.05</v>
      </c>
      <c r="G40" s="24">
        <v>6.6</v>
      </c>
      <c r="H40" s="24">
        <v>6.3</v>
      </c>
      <c r="I40" s="24">
        <v>14.25</v>
      </c>
      <c r="J40" s="24">
        <f t="shared" si="0"/>
        <v>33.9</v>
      </c>
      <c r="K40" s="24" t="s">
        <v>123</v>
      </c>
      <c r="L40" s="25">
        <f>+J40</f>
        <v>33.9</v>
      </c>
    </row>
    <row r="41" spans="1:12">
      <c r="A41" s="41">
        <f t="shared" si="2"/>
        <v>30</v>
      </c>
      <c r="B41" s="45">
        <v>200741826</v>
      </c>
      <c r="C41" s="48" t="s">
        <v>62</v>
      </c>
      <c r="D41" s="24">
        <v>4.2</v>
      </c>
      <c r="E41" s="24">
        <v>3.3</v>
      </c>
      <c r="F41" s="24">
        <v>5.55</v>
      </c>
      <c r="G41" s="24">
        <v>5.85</v>
      </c>
      <c r="H41" s="24">
        <v>3.45</v>
      </c>
      <c r="I41" s="24">
        <v>15.35</v>
      </c>
      <c r="J41" s="24">
        <f t="shared" si="0"/>
        <v>37.700000000000003</v>
      </c>
      <c r="K41" s="24" t="s">
        <v>123</v>
      </c>
      <c r="L41" s="25">
        <f>+J41</f>
        <v>37.700000000000003</v>
      </c>
    </row>
    <row r="42" spans="1:12">
      <c r="A42" s="41">
        <f t="shared" si="2"/>
        <v>31</v>
      </c>
      <c r="B42" s="43">
        <v>200741833</v>
      </c>
      <c r="C42" s="46" t="s">
        <v>64</v>
      </c>
      <c r="D42" s="24">
        <v>6.3</v>
      </c>
      <c r="E42" s="24">
        <v>5.7</v>
      </c>
      <c r="F42" s="24">
        <v>7.35</v>
      </c>
      <c r="G42" s="24">
        <v>8.85</v>
      </c>
      <c r="H42" s="24">
        <v>8.6999999999999993</v>
      </c>
      <c r="I42" s="24">
        <v>14.95</v>
      </c>
      <c r="J42" s="24">
        <f t="shared" si="0"/>
        <v>51.85</v>
      </c>
      <c r="K42" s="24">
        <v>12</v>
      </c>
      <c r="L42" s="25">
        <f t="shared" si="1"/>
        <v>63.85</v>
      </c>
    </row>
    <row r="43" spans="1:12">
      <c r="A43" s="41">
        <f t="shared" si="2"/>
        <v>32</v>
      </c>
      <c r="B43" s="43">
        <v>200741845</v>
      </c>
      <c r="C43" s="47" t="s">
        <v>65</v>
      </c>
      <c r="D43" s="24">
        <v>5.55</v>
      </c>
      <c r="E43" s="24">
        <v>5.7</v>
      </c>
      <c r="F43" s="24">
        <v>7.65</v>
      </c>
      <c r="G43" s="24">
        <v>6.15</v>
      </c>
      <c r="H43" s="24">
        <v>8.25</v>
      </c>
      <c r="I43" s="24">
        <v>17.45</v>
      </c>
      <c r="J43" s="24">
        <f t="shared" si="0"/>
        <v>50.75</v>
      </c>
      <c r="K43" s="24">
        <v>10.5</v>
      </c>
      <c r="L43" s="25">
        <f t="shared" si="1"/>
        <v>61.25</v>
      </c>
    </row>
    <row r="44" spans="1:12">
      <c r="A44" s="41">
        <f t="shared" si="2"/>
        <v>33</v>
      </c>
      <c r="B44" s="45">
        <v>200741847</v>
      </c>
      <c r="C44" s="48" t="s">
        <v>66</v>
      </c>
      <c r="D44" s="24">
        <v>6.45</v>
      </c>
      <c r="E44" s="24">
        <v>7.5</v>
      </c>
      <c r="F44" s="24">
        <v>7.35</v>
      </c>
      <c r="G44" s="24">
        <v>7.95</v>
      </c>
      <c r="H44" s="24">
        <v>7.05</v>
      </c>
      <c r="I44" s="24">
        <v>17.55</v>
      </c>
      <c r="J44" s="24">
        <f t="shared" si="0"/>
        <v>53.850000000000009</v>
      </c>
      <c r="K44" s="24">
        <v>9</v>
      </c>
      <c r="L44" s="25">
        <f t="shared" si="1"/>
        <v>62.850000000000009</v>
      </c>
    </row>
    <row r="45" spans="1:12">
      <c r="A45" s="41">
        <f t="shared" si="2"/>
        <v>34</v>
      </c>
      <c r="B45" s="45">
        <v>200741852</v>
      </c>
      <c r="C45" s="48" t="s">
        <v>67</v>
      </c>
      <c r="D45" s="24">
        <v>4.95</v>
      </c>
      <c r="E45" s="24">
        <v>5.0999999999999996</v>
      </c>
      <c r="F45" s="24">
        <v>6.15</v>
      </c>
      <c r="G45" s="24">
        <v>6.6</v>
      </c>
      <c r="H45" s="24">
        <v>4.95</v>
      </c>
      <c r="I45" s="24">
        <v>15.45</v>
      </c>
      <c r="J45" s="24">
        <f t="shared" si="0"/>
        <v>43.2</v>
      </c>
      <c r="K45" s="24">
        <v>7.75</v>
      </c>
      <c r="L45" s="25">
        <f t="shared" si="1"/>
        <v>50.95</v>
      </c>
    </row>
    <row r="46" spans="1:12">
      <c r="A46" s="41">
        <f t="shared" si="2"/>
        <v>35</v>
      </c>
      <c r="B46" s="45">
        <v>200741860</v>
      </c>
      <c r="C46" s="48" t="s">
        <v>68</v>
      </c>
      <c r="D46" s="24">
        <v>7.95</v>
      </c>
      <c r="E46" s="24">
        <v>5.7</v>
      </c>
      <c r="F46" s="24">
        <v>6.75</v>
      </c>
      <c r="G46" s="24">
        <v>8.6999999999999993</v>
      </c>
      <c r="H46" s="24">
        <v>5.85</v>
      </c>
      <c r="I46" s="24">
        <v>15.35</v>
      </c>
      <c r="J46" s="24">
        <f t="shared" si="0"/>
        <v>50.300000000000004</v>
      </c>
      <c r="K46" s="24">
        <v>7.25</v>
      </c>
      <c r="L46" s="25">
        <f t="shared" si="1"/>
        <v>57.550000000000004</v>
      </c>
    </row>
    <row r="47" spans="1:12">
      <c r="A47" s="41">
        <f t="shared" si="2"/>
        <v>36</v>
      </c>
      <c r="B47" s="43">
        <v>200742600</v>
      </c>
      <c r="C47" s="47" t="s">
        <v>69</v>
      </c>
      <c r="D47" s="24">
        <v>5.25</v>
      </c>
      <c r="E47" s="24">
        <v>5.7</v>
      </c>
      <c r="F47" s="24">
        <v>6.75</v>
      </c>
      <c r="G47" s="24">
        <v>5.7</v>
      </c>
      <c r="H47" s="24">
        <v>5.4</v>
      </c>
      <c r="I47" s="24">
        <v>14.75</v>
      </c>
      <c r="J47" s="24">
        <f t="shared" si="0"/>
        <v>43.55</v>
      </c>
      <c r="K47" s="24">
        <v>7.25</v>
      </c>
      <c r="L47" s="25">
        <f t="shared" si="1"/>
        <v>50.8</v>
      </c>
    </row>
    <row r="48" spans="1:12">
      <c r="A48" s="41">
        <f t="shared" si="2"/>
        <v>37</v>
      </c>
      <c r="B48" s="43">
        <v>200742624</v>
      </c>
      <c r="C48" s="44" t="s">
        <v>70</v>
      </c>
      <c r="D48" s="24">
        <v>5.55</v>
      </c>
      <c r="E48" s="24">
        <v>5.0999999999999996</v>
      </c>
      <c r="F48" s="24">
        <v>4.3499999999999996</v>
      </c>
      <c r="G48" s="24">
        <v>7.35</v>
      </c>
      <c r="H48" s="24">
        <v>5.55</v>
      </c>
      <c r="I48" s="24">
        <v>14.9</v>
      </c>
      <c r="J48" s="24">
        <f t="shared" si="0"/>
        <v>42.8</v>
      </c>
      <c r="K48" s="24">
        <v>6.25</v>
      </c>
      <c r="L48" s="25">
        <f t="shared" si="1"/>
        <v>49.05</v>
      </c>
    </row>
    <row r="49" spans="1:12">
      <c r="A49" s="41">
        <f t="shared" si="2"/>
        <v>38</v>
      </c>
      <c r="B49" s="45">
        <v>200742783</v>
      </c>
      <c r="C49" s="48" t="s">
        <v>71</v>
      </c>
      <c r="D49" s="24">
        <v>7.35</v>
      </c>
      <c r="E49" s="24">
        <v>4.05</v>
      </c>
      <c r="F49" s="24">
        <v>4.2</v>
      </c>
      <c r="G49" s="24">
        <v>0</v>
      </c>
      <c r="H49" s="24">
        <v>0</v>
      </c>
      <c r="I49" s="24">
        <v>3.3</v>
      </c>
      <c r="J49" s="24">
        <f t="shared" si="0"/>
        <v>18.899999999999999</v>
      </c>
      <c r="K49" s="24" t="s">
        <v>123</v>
      </c>
      <c r="L49" s="25">
        <f>+J49</f>
        <v>18.899999999999999</v>
      </c>
    </row>
    <row r="50" spans="1:12">
      <c r="A50" s="41">
        <f t="shared" si="2"/>
        <v>39</v>
      </c>
      <c r="B50" s="45">
        <v>200742786</v>
      </c>
      <c r="C50" s="48" t="s">
        <v>72</v>
      </c>
      <c r="D50" s="24">
        <v>6.9</v>
      </c>
      <c r="E50" s="24">
        <v>7.95</v>
      </c>
      <c r="F50" s="24">
        <v>8.4</v>
      </c>
      <c r="G50" s="24">
        <v>9.4499999999999993</v>
      </c>
      <c r="H50" s="24">
        <v>8.25</v>
      </c>
      <c r="I50" s="24">
        <v>15</v>
      </c>
      <c r="J50" s="24">
        <f t="shared" si="0"/>
        <v>55.95</v>
      </c>
      <c r="K50" s="24">
        <v>11.5</v>
      </c>
      <c r="L50" s="25">
        <f t="shared" si="1"/>
        <v>67.45</v>
      </c>
    </row>
    <row r="51" spans="1:12">
      <c r="A51" s="41">
        <f t="shared" si="2"/>
        <v>40</v>
      </c>
      <c r="B51" s="45">
        <v>200742790</v>
      </c>
      <c r="C51" s="48" t="s">
        <v>73</v>
      </c>
      <c r="D51" s="24">
        <v>5.7</v>
      </c>
      <c r="E51" s="24">
        <v>7.35</v>
      </c>
      <c r="F51" s="24">
        <v>7.95</v>
      </c>
      <c r="G51" s="24">
        <v>7.5</v>
      </c>
      <c r="H51" s="24">
        <v>6.3</v>
      </c>
      <c r="I51" s="24">
        <v>15.15</v>
      </c>
      <c r="J51" s="24">
        <f t="shared" si="0"/>
        <v>49.95</v>
      </c>
      <c r="K51" s="24">
        <v>11.75</v>
      </c>
      <c r="L51" s="25">
        <f t="shared" si="1"/>
        <v>61.7</v>
      </c>
    </row>
    <row r="52" spans="1:12">
      <c r="A52" s="41">
        <f t="shared" si="2"/>
        <v>41</v>
      </c>
      <c r="B52" s="45">
        <v>200742794</v>
      </c>
      <c r="C52" s="48" t="s">
        <v>74</v>
      </c>
      <c r="D52" s="24">
        <v>6.6</v>
      </c>
      <c r="E52" s="24">
        <v>4.3499999999999996</v>
      </c>
      <c r="F52" s="24">
        <v>6.9</v>
      </c>
      <c r="G52" s="24">
        <v>9.3000000000000007</v>
      </c>
      <c r="H52" s="24">
        <v>6.3</v>
      </c>
      <c r="I52" s="24">
        <v>15.35</v>
      </c>
      <c r="J52" s="24">
        <f t="shared" si="0"/>
        <v>48.800000000000004</v>
      </c>
      <c r="K52" s="24">
        <v>10</v>
      </c>
      <c r="L52" s="25">
        <f t="shared" si="1"/>
        <v>58.800000000000004</v>
      </c>
    </row>
    <row r="53" spans="1:12">
      <c r="A53" s="41">
        <f t="shared" si="2"/>
        <v>42</v>
      </c>
      <c r="B53" s="45">
        <v>200742808</v>
      </c>
      <c r="C53" s="48" t="s">
        <v>75</v>
      </c>
      <c r="D53" s="24">
        <v>3.45</v>
      </c>
      <c r="E53" s="24">
        <v>3.75</v>
      </c>
      <c r="F53" s="24">
        <v>0</v>
      </c>
      <c r="G53" s="24">
        <v>10.4</v>
      </c>
      <c r="H53" s="24">
        <v>9.9</v>
      </c>
      <c r="I53" s="24">
        <v>13.75</v>
      </c>
      <c r="J53" s="24">
        <f t="shared" si="0"/>
        <v>41.25</v>
      </c>
      <c r="K53" s="24" t="s">
        <v>124</v>
      </c>
      <c r="L53" s="25">
        <v>41.25</v>
      </c>
    </row>
    <row r="54" spans="1:12">
      <c r="A54" s="41">
        <f t="shared" si="2"/>
        <v>43</v>
      </c>
      <c r="B54" s="43">
        <v>200743770</v>
      </c>
      <c r="C54" s="47" t="s">
        <v>76</v>
      </c>
      <c r="D54" s="24">
        <v>7.2</v>
      </c>
      <c r="E54" s="24">
        <v>4.6500000000000004</v>
      </c>
      <c r="F54" s="24">
        <v>5.4</v>
      </c>
      <c r="G54" s="24">
        <v>8.1</v>
      </c>
      <c r="H54" s="24">
        <v>5.0999999999999996</v>
      </c>
      <c r="I54" s="24">
        <v>16.7</v>
      </c>
      <c r="J54" s="24">
        <f t="shared" si="0"/>
        <v>47.15</v>
      </c>
      <c r="K54" s="24">
        <v>10.5</v>
      </c>
      <c r="L54" s="25">
        <f t="shared" si="1"/>
        <v>57.65</v>
      </c>
    </row>
    <row r="55" spans="1:12">
      <c r="A55" s="41">
        <f t="shared" si="2"/>
        <v>44</v>
      </c>
      <c r="B55" s="43">
        <v>200810134</v>
      </c>
      <c r="C55" s="47" t="s">
        <v>77</v>
      </c>
      <c r="D55" s="24">
        <v>6.75</v>
      </c>
      <c r="E55" s="24">
        <v>8.1</v>
      </c>
      <c r="F55" s="24">
        <v>7.05</v>
      </c>
      <c r="G55" s="24">
        <v>7.95</v>
      </c>
      <c r="H55" s="24">
        <v>8.5500000000000007</v>
      </c>
      <c r="I55" s="24">
        <v>17.75</v>
      </c>
      <c r="J55" s="24">
        <f t="shared" si="0"/>
        <v>56.15</v>
      </c>
      <c r="K55" s="24">
        <v>11.25</v>
      </c>
      <c r="L55" s="25">
        <f t="shared" si="1"/>
        <v>67.400000000000006</v>
      </c>
    </row>
    <row r="56" spans="1:12">
      <c r="A56" s="41">
        <f t="shared" si="2"/>
        <v>45</v>
      </c>
      <c r="B56" s="45">
        <v>200840023</v>
      </c>
      <c r="C56" s="48" t="s">
        <v>78</v>
      </c>
      <c r="D56" s="24">
        <v>4.95</v>
      </c>
      <c r="E56" s="24">
        <v>3.3</v>
      </c>
      <c r="F56" s="24">
        <v>4.3499999999999996</v>
      </c>
      <c r="G56" s="24">
        <v>7.35</v>
      </c>
      <c r="H56" s="24">
        <v>6.95</v>
      </c>
      <c r="I56" s="24">
        <v>15.35</v>
      </c>
      <c r="J56" s="24">
        <f t="shared" si="0"/>
        <v>42.25</v>
      </c>
      <c r="K56" s="24">
        <v>6.5</v>
      </c>
      <c r="L56" s="25">
        <f t="shared" si="1"/>
        <v>48.75</v>
      </c>
    </row>
    <row r="57" spans="1:12">
      <c r="A57" s="41">
        <f t="shared" si="2"/>
        <v>46</v>
      </c>
      <c r="B57" s="43">
        <v>200840048</v>
      </c>
      <c r="C57" s="47" t="s">
        <v>79</v>
      </c>
      <c r="D57" s="24">
        <v>9.4499999999999993</v>
      </c>
      <c r="E57" s="24">
        <v>8.1</v>
      </c>
      <c r="F57" s="24">
        <v>8.1</v>
      </c>
      <c r="G57" s="24">
        <v>9.4499999999999993</v>
      </c>
      <c r="H57" s="24">
        <v>9.15</v>
      </c>
      <c r="I57" s="24">
        <v>16.55</v>
      </c>
      <c r="J57" s="24">
        <f t="shared" si="0"/>
        <v>60.800000000000011</v>
      </c>
      <c r="K57" s="24">
        <v>11</v>
      </c>
      <c r="L57" s="25">
        <f t="shared" si="1"/>
        <v>71.800000000000011</v>
      </c>
    </row>
    <row r="58" spans="1:12">
      <c r="A58" s="41">
        <f t="shared" si="2"/>
        <v>47</v>
      </c>
      <c r="B58" s="45">
        <v>200840058</v>
      </c>
      <c r="C58" s="46" t="s">
        <v>80</v>
      </c>
      <c r="D58" s="24">
        <v>9.15</v>
      </c>
      <c r="E58" s="24">
        <v>7.8</v>
      </c>
      <c r="F58" s="24">
        <v>9.3000000000000007</v>
      </c>
      <c r="G58" s="24">
        <v>9.6</v>
      </c>
      <c r="H58" s="24">
        <v>9.6</v>
      </c>
      <c r="I58" s="24">
        <v>17.55</v>
      </c>
      <c r="J58" s="24">
        <f t="shared" si="0"/>
        <v>62.999999999999993</v>
      </c>
      <c r="K58" s="24">
        <v>14.25</v>
      </c>
      <c r="L58" s="25">
        <f t="shared" si="1"/>
        <v>77.25</v>
      </c>
    </row>
    <row r="59" spans="1:12">
      <c r="A59" s="41">
        <f t="shared" si="2"/>
        <v>48</v>
      </c>
      <c r="B59" s="45">
        <v>200840060</v>
      </c>
      <c r="C59" s="48" t="s">
        <v>81</v>
      </c>
      <c r="D59" s="24">
        <v>8.4</v>
      </c>
      <c r="E59" s="24">
        <v>9.15</v>
      </c>
      <c r="F59" s="24">
        <v>7.65</v>
      </c>
      <c r="G59" s="24">
        <v>10.050000000000001</v>
      </c>
      <c r="H59" s="24">
        <v>8.6999999999999993</v>
      </c>
      <c r="I59" s="24">
        <v>16.75</v>
      </c>
      <c r="J59" s="24">
        <f t="shared" si="0"/>
        <v>60.699999999999996</v>
      </c>
      <c r="K59" s="24">
        <v>13.75</v>
      </c>
      <c r="L59" s="25">
        <f t="shared" si="1"/>
        <v>74.449999999999989</v>
      </c>
    </row>
    <row r="60" spans="1:12">
      <c r="A60" s="41">
        <f t="shared" si="2"/>
        <v>49</v>
      </c>
      <c r="B60" s="45">
        <v>200840068</v>
      </c>
      <c r="C60" s="48" t="s">
        <v>82</v>
      </c>
      <c r="D60" s="24">
        <v>4.5</v>
      </c>
      <c r="E60" s="24">
        <v>5.25</v>
      </c>
      <c r="F60" s="24">
        <v>5.55</v>
      </c>
      <c r="G60" s="24">
        <v>9.6</v>
      </c>
      <c r="H60" s="24">
        <v>5.55</v>
      </c>
      <c r="I60" s="24">
        <v>14.5</v>
      </c>
      <c r="J60" s="24">
        <f t="shared" si="0"/>
        <v>44.949999999999996</v>
      </c>
      <c r="K60" s="24">
        <v>5.5</v>
      </c>
      <c r="L60" s="25">
        <f t="shared" si="1"/>
        <v>50.449999999999996</v>
      </c>
    </row>
    <row r="61" spans="1:12">
      <c r="A61" s="41">
        <f t="shared" si="2"/>
        <v>50</v>
      </c>
      <c r="B61" s="45">
        <v>200840080</v>
      </c>
      <c r="C61" s="48" t="s">
        <v>83</v>
      </c>
      <c r="D61" s="24">
        <v>8.1</v>
      </c>
      <c r="E61" s="24">
        <v>6.9</v>
      </c>
      <c r="F61" s="24">
        <v>7.65</v>
      </c>
      <c r="G61" s="24">
        <v>8.85</v>
      </c>
      <c r="H61" s="24">
        <v>7.95</v>
      </c>
      <c r="I61" s="24">
        <v>15.65</v>
      </c>
      <c r="J61" s="24">
        <f t="shared" si="0"/>
        <v>55.1</v>
      </c>
      <c r="K61" s="24">
        <v>9</v>
      </c>
      <c r="L61" s="25">
        <f t="shared" si="1"/>
        <v>64.099999999999994</v>
      </c>
    </row>
    <row r="62" spans="1:12">
      <c r="A62" s="41">
        <f t="shared" si="2"/>
        <v>51</v>
      </c>
      <c r="B62" s="43">
        <v>200840113</v>
      </c>
      <c r="C62" s="47" t="s">
        <v>84</v>
      </c>
      <c r="D62" s="24">
        <v>7.05</v>
      </c>
      <c r="E62" s="24">
        <v>7.8</v>
      </c>
      <c r="F62" s="24">
        <v>7.35</v>
      </c>
      <c r="G62" s="24">
        <v>8.6999999999999993</v>
      </c>
      <c r="H62" s="24">
        <v>7.65</v>
      </c>
      <c r="I62" s="24">
        <v>17.600000000000001</v>
      </c>
      <c r="J62" s="24">
        <f t="shared" si="0"/>
        <v>56.15</v>
      </c>
      <c r="K62" s="24">
        <v>10.5</v>
      </c>
      <c r="L62" s="25">
        <f t="shared" si="1"/>
        <v>66.650000000000006</v>
      </c>
    </row>
    <row r="63" spans="1:12">
      <c r="A63" s="41">
        <f t="shared" si="2"/>
        <v>52</v>
      </c>
      <c r="B63" s="43">
        <v>200840123</v>
      </c>
      <c r="C63" s="47" t="s">
        <v>85</v>
      </c>
      <c r="D63" s="24">
        <v>9.3000000000000007</v>
      </c>
      <c r="E63" s="24">
        <v>9.75</v>
      </c>
      <c r="F63" s="24">
        <v>10.5</v>
      </c>
      <c r="G63" s="24">
        <v>9.9</v>
      </c>
      <c r="H63" s="24">
        <v>8.85</v>
      </c>
      <c r="I63" s="24">
        <v>18.55</v>
      </c>
      <c r="J63" s="24">
        <f t="shared" si="0"/>
        <v>66.849999999999994</v>
      </c>
      <c r="K63" s="24">
        <v>16</v>
      </c>
      <c r="L63" s="25">
        <f t="shared" si="1"/>
        <v>82.85</v>
      </c>
    </row>
    <row r="64" spans="1:12">
      <c r="A64" s="41">
        <f t="shared" si="2"/>
        <v>53</v>
      </c>
      <c r="B64" s="45">
        <v>200840172</v>
      </c>
      <c r="C64" s="48" t="s">
        <v>86</v>
      </c>
      <c r="D64" s="24">
        <v>7.8</v>
      </c>
      <c r="E64" s="24">
        <v>7.8</v>
      </c>
      <c r="F64" s="24">
        <v>7.2</v>
      </c>
      <c r="G64" s="24">
        <v>10.8</v>
      </c>
      <c r="H64" s="24">
        <v>8.4</v>
      </c>
      <c r="I64" s="24">
        <v>16.8</v>
      </c>
      <c r="J64" s="24">
        <f t="shared" si="0"/>
        <v>58.8</v>
      </c>
      <c r="K64" s="24">
        <v>10</v>
      </c>
      <c r="L64" s="25">
        <f t="shared" si="1"/>
        <v>68.8</v>
      </c>
    </row>
    <row r="65" spans="1:12">
      <c r="A65" s="41">
        <f t="shared" si="2"/>
        <v>54</v>
      </c>
      <c r="B65" s="43">
        <v>200840180</v>
      </c>
      <c r="C65" s="44" t="s">
        <v>87</v>
      </c>
      <c r="D65" s="24">
        <v>8.25</v>
      </c>
      <c r="E65" s="24">
        <v>6.6</v>
      </c>
      <c r="F65" s="24">
        <v>7.35</v>
      </c>
      <c r="G65" s="24">
        <v>7.05</v>
      </c>
      <c r="H65" s="24">
        <v>7.35</v>
      </c>
      <c r="I65" s="24">
        <v>17.350000000000001</v>
      </c>
      <c r="J65" s="24">
        <f t="shared" si="0"/>
        <v>53.95</v>
      </c>
      <c r="K65" s="24">
        <v>9.25</v>
      </c>
      <c r="L65" s="25">
        <f t="shared" si="1"/>
        <v>63.2</v>
      </c>
    </row>
    <row r="66" spans="1:12">
      <c r="A66" s="41">
        <f t="shared" si="2"/>
        <v>55</v>
      </c>
      <c r="B66" s="45">
        <v>200840221</v>
      </c>
      <c r="C66" s="46" t="s">
        <v>88</v>
      </c>
      <c r="D66" s="24">
        <v>6.9</v>
      </c>
      <c r="E66" s="24">
        <v>7.5</v>
      </c>
      <c r="F66" s="24">
        <v>7.2</v>
      </c>
      <c r="G66" s="24">
        <v>8.1</v>
      </c>
      <c r="H66" s="24">
        <v>6.15</v>
      </c>
      <c r="I66" s="24">
        <v>15.8</v>
      </c>
      <c r="J66" s="24">
        <f t="shared" si="0"/>
        <v>51.650000000000006</v>
      </c>
      <c r="K66" s="24">
        <v>10</v>
      </c>
      <c r="L66" s="25">
        <f t="shared" si="1"/>
        <v>61.650000000000006</v>
      </c>
    </row>
    <row r="67" spans="1:12">
      <c r="A67" s="41">
        <f t="shared" si="2"/>
        <v>56</v>
      </c>
      <c r="B67" s="45">
        <v>200840250</v>
      </c>
      <c r="C67" s="48" t="s">
        <v>89</v>
      </c>
      <c r="D67" s="24">
        <v>10.050000000000001</v>
      </c>
      <c r="E67" s="24">
        <v>7.8</v>
      </c>
      <c r="F67" s="24">
        <v>6.15</v>
      </c>
      <c r="G67" s="24">
        <v>9.4499999999999993</v>
      </c>
      <c r="H67" s="24">
        <v>5.4</v>
      </c>
      <c r="I67" s="24">
        <v>17.350000000000001</v>
      </c>
      <c r="J67" s="24">
        <f t="shared" si="0"/>
        <v>56.2</v>
      </c>
      <c r="K67" s="24">
        <v>12.5</v>
      </c>
      <c r="L67" s="25">
        <f t="shared" si="1"/>
        <v>68.7</v>
      </c>
    </row>
    <row r="68" spans="1:12">
      <c r="A68" s="41">
        <f t="shared" si="2"/>
        <v>57</v>
      </c>
      <c r="B68" s="43">
        <v>200842049</v>
      </c>
      <c r="C68" s="44" t="s">
        <v>90</v>
      </c>
      <c r="D68" s="24">
        <v>8.25</v>
      </c>
      <c r="E68" s="24">
        <v>5.85</v>
      </c>
      <c r="F68" s="24">
        <v>6.9</v>
      </c>
      <c r="G68" s="24">
        <v>9.9</v>
      </c>
      <c r="H68" s="24">
        <v>10.65</v>
      </c>
      <c r="I68" s="24">
        <v>16.399999999999999</v>
      </c>
      <c r="J68" s="24">
        <f t="shared" si="0"/>
        <v>57.949999999999996</v>
      </c>
      <c r="K68" s="24">
        <v>11</v>
      </c>
      <c r="L68" s="25">
        <f t="shared" si="1"/>
        <v>68.949999999999989</v>
      </c>
    </row>
    <row r="69" spans="1:12">
      <c r="A69" s="41">
        <f t="shared" si="2"/>
        <v>58</v>
      </c>
      <c r="B69" s="45">
        <v>200842102</v>
      </c>
      <c r="C69" s="48" t="s">
        <v>91</v>
      </c>
      <c r="D69" s="24">
        <v>5.85</v>
      </c>
      <c r="E69" s="24">
        <v>4.8</v>
      </c>
      <c r="F69" s="24">
        <v>7.05</v>
      </c>
      <c r="G69" s="24">
        <v>9.3000000000000007</v>
      </c>
      <c r="H69" s="24">
        <v>7.2</v>
      </c>
      <c r="I69" s="24">
        <v>16.3</v>
      </c>
      <c r="J69" s="24">
        <f t="shared" si="0"/>
        <v>50.499999999999993</v>
      </c>
      <c r="K69" s="24">
        <v>12.75</v>
      </c>
      <c r="L69" s="25">
        <f t="shared" si="1"/>
        <v>63.249999999999993</v>
      </c>
    </row>
    <row r="70" spans="1:12">
      <c r="A70" s="41">
        <f t="shared" si="2"/>
        <v>59</v>
      </c>
      <c r="B70" s="45">
        <v>200842127</v>
      </c>
      <c r="C70" s="48" t="s">
        <v>92</v>
      </c>
      <c r="D70" s="24">
        <v>5.7</v>
      </c>
      <c r="E70" s="24">
        <v>6.3</v>
      </c>
      <c r="F70" s="24">
        <v>6.6</v>
      </c>
      <c r="G70" s="24">
        <v>7.2</v>
      </c>
      <c r="H70" s="24">
        <v>8.5500000000000007</v>
      </c>
      <c r="I70" s="24">
        <v>16.850000000000001</v>
      </c>
      <c r="J70" s="24">
        <f t="shared" si="0"/>
        <v>51.2</v>
      </c>
      <c r="K70" s="24">
        <v>12.25</v>
      </c>
      <c r="L70" s="25">
        <f t="shared" si="1"/>
        <v>63.45</v>
      </c>
    </row>
    <row r="71" spans="1:12">
      <c r="A71" s="32"/>
      <c r="B71" s="32"/>
      <c r="C71" s="33"/>
      <c r="D71" s="34"/>
      <c r="E71" s="34"/>
      <c r="F71" s="34"/>
      <c r="G71" s="34"/>
      <c r="H71" s="34"/>
      <c r="I71" s="34"/>
      <c r="J71" s="34"/>
      <c r="K71" s="34"/>
      <c r="L71" s="35"/>
    </row>
    <row r="72" spans="1:12">
      <c r="A72" s="32"/>
      <c r="B72" s="32"/>
      <c r="C72" s="33"/>
      <c r="D72" s="34"/>
      <c r="E72" s="34"/>
      <c r="F72" s="34"/>
      <c r="G72" s="34"/>
      <c r="H72" s="34"/>
      <c r="I72" s="34"/>
      <c r="J72" s="34"/>
      <c r="K72" s="34"/>
      <c r="L72" s="35"/>
    </row>
    <row r="73" spans="1:12" ht="17.25" thickBot="1">
      <c r="A73" s="36"/>
      <c r="B73" s="36"/>
      <c r="C73" s="37"/>
      <c r="D73" s="34"/>
      <c r="E73" s="34"/>
      <c r="F73" s="34"/>
      <c r="G73" s="34"/>
      <c r="H73" s="38"/>
      <c r="I73" s="38"/>
      <c r="J73" s="38"/>
      <c r="K73" s="9"/>
      <c r="L73" s="35"/>
    </row>
    <row r="74" spans="1:12">
      <c r="H74" s="74" t="s">
        <v>103</v>
      </c>
      <c r="I74" s="74"/>
      <c r="J74" s="74"/>
      <c r="L74" s="1"/>
    </row>
    <row r="75" spans="1:12">
      <c r="D75" s="39"/>
      <c r="H75" s="74" t="s">
        <v>24</v>
      </c>
      <c r="I75" s="74"/>
      <c r="J75" s="74"/>
      <c r="L75" s="1"/>
    </row>
    <row r="76" spans="1:12">
      <c r="D76" s="39"/>
      <c r="H76" s="74" t="s">
        <v>104</v>
      </c>
      <c r="I76" s="74"/>
      <c r="J76" s="74"/>
      <c r="L76" s="1"/>
    </row>
  </sheetData>
  <mergeCells count="3">
    <mergeCell ref="H74:J74"/>
    <mergeCell ref="H75:J75"/>
    <mergeCell ref="H76:J76"/>
  </mergeCells>
  <pageMargins left="0.27559055118110237" right="0.31496062992125984" top="0.47244094488188981" bottom="0.43307086614173229" header="0.31496062992125984" footer="0.31496062992125984"/>
  <pageSetup paperSize="129" scale="80" orientation="landscape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7"/>
  <sheetViews>
    <sheetView topLeftCell="A42" workbookViewId="0">
      <selection activeCell="K60" sqref="K60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4</v>
      </c>
      <c r="C7" s="20" t="s">
        <v>106</v>
      </c>
      <c r="I7" s="3"/>
    </row>
    <row r="8" spans="1:12">
      <c r="A8" s="1" t="s">
        <v>5</v>
      </c>
      <c r="C8" s="20" t="s">
        <v>107</v>
      </c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>
      <c r="A10" s="1"/>
      <c r="C10" s="22" t="s">
        <v>6</v>
      </c>
      <c r="D10" s="22" t="s">
        <v>110</v>
      </c>
      <c r="E10" s="22" t="s">
        <v>110</v>
      </c>
      <c r="F10" s="22" t="s">
        <v>110</v>
      </c>
      <c r="G10" s="22" t="s">
        <v>110</v>
      </c>
      <c r="H10" s="22" t="s">
        <v>110</v>
      </c>
      <c r="I10" s="22" t="s">
        <v>111</v>
      </c>
      <c r="J10" s="22" t="s">
        <v>9</v>
      </c>
      <c r="K10" s="22" t="s">
        <v>10</v>
      </c>
      <c r="L10" s="22" t="s">
        <v>11</v>
      </c>
    </row>
    <row r="11" spans="1:12">
      <c r="A11" s="22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</row>
    <row r="12" spans="1:12">
      <c r="A12" s="40">
        <v>1</v>
      </c>
      <c r="B12" s="52">
        <v>200021471</v>
      </c>
      <c r="C12" s="53" t="s">
        <v>112</v>
      </c>
      <c r="D12" s="24">
        <v>5</v>
      </c>
      <c r="E12" s="24">
        <v>0</v>
      </c>
      <c r="F12" s="24">
        <v>0</v>
      </c>
      <c r="G12" s="24">
        <v>0</v>
      </c>
      <c r="H12" s="24">
        <v>0</v>
      </c>
      <c r="I12" s="24">
        <v>4</v>
      </c>
      <c r="J12" s="24">
        <f>+I12+H12+G12+F12+E12+D12</f>
        <v>9</v>
      </c>
      <c r="K12" s="24" t="s">
        <v>123</v>
      </c>
      <c r="L12" s="25">
        <v>9</v>
      </c>
    </row>
    <row r="13" spans="1:12">
      <c r="A13" s="41">
        <f>+A12+1</f>
        <v>2</v>
      </c>
      <c r="B13" s="43">
        <v>200540251</v>
      </c>
      <c r="C13" s="44" t="s">
        <v>32</v>
      </c>
      <c r="D13" s="24">
        <v>6</v>
      </c>
      <c r="E13" s="24">
        <v>5.44</v>
      </c>
      <c r="F13" s="24">
        <v>4.8</v>
      </c>
      <c r="G13" s="24">
        <v>5.6</v>
      </c>
      <c r="H13" s="24">
        <v>5.6</v>
      </c>
      <c r="I13" s="24">
        <v>22.06</v>
      </c>
      <c r="J13" s="24">
        <f>+I13+H13+G13+F13+E13+D13</f>
        <v>49.499999999999993</v>
      </c>
      <c r="K13" s="24">
        <v>14.8</v>
      </c>
      <c r="L13" s="25">
        <f t="shared" ref="L13:L61" si="0">+K13+J13</f>
        <v>64.3</v>
      </c>
    </row>
    <row r="14" spans="1:12">
      <c r="A14" s="41">
        <f t="shared" ref="A14:A61" si="1">+A13+1</f>
        <v>3</v>
      </c>
      <c r="B14" s="45">
        <v>200540491</v>
      </c>
      <c r="C14" s="48" t="s">
        <v>39</v>
      </c>
      <c r="D14" s="24">
        <v>5.5</v>
      </c>
      <c r="E14" s="24">
        <v>2.88</v>
      </c>
      <c r="F14" s="24">
        <v>4.16</v>
      </c>
      <c r="G14" s="24">
        <v>4.96</v>
      </c>
      <c r="H14" s="24">
        <v>5.76</v>
      </c>
      <c r="I14" s="24">
        <v>16.940000000000001</v>
      </c>
      <c r="J14" s="24">
        <f>+I14+H14+G14+F14+E14+D13</f>
        <v>40.700000000000003</v>
      </c>
      <c r="K14" s="24" t="s">
        <v>123</v>
      </c>
      <c r="L14" s="25">
        <f>+J14</f>
        <v>40.700000000000003</v>
      </c>
    </row>
    <row r="15" spans="1:12">
      <c r="A15" s="41">
        <f t="shared" si="1"/>
        <v>4</v>
      </c>
      <c r="B15" s="43">
        <v>200640192</v>
      </c>
      <c r="C15" s="46" t="s">
        <v>41</v>
      </c>
      <c r="D15" s="24">
        <v>6</v>
      </c>
      <c r="E15" s="24">
        <v>2.88</v>
      </c>
      <c r="F15" s="24">
        <v>3.52</v>
      </c>
      <c r="G15" s="24">
        <v>6.08</v>
      </c>
      <c r="H15" s="24">
        <v>5.28</v>
      </c>
      <c r="I15" s="24">
        <v>20.3</v>
      </c>
      <c r="J15" s="24">
        <f t="shared" ref="J15:J61" si="2">+I15+H15+G15+F15+E15+D15</f>
        <v>44.060000000000009</v>
      </c>
      <c r="K15" s="24">
        <v>12.4</v>
      </c>
      <c r="L15" s="25">
        <f>+K15+J15</f>
        <v>56.460000000000008</v>
      </c>
    </row>
    <row r="16" spans="1:12">
      <c r="A16" s="41">
        <f t="shared" si="1"/>
        <v>5</v>
      </c>
      <c r="B16" s="45">
        <v>200640214</v>
      </c>
      <c r="C16" s="48" t="s">
        <v>42</v>
      </c>
      <c r="D16" s="24">
        <v>7.16</v>
      </c>
      <c r="E16" s="24">
        <v>7.04</v>
      </c>
      <c r="F16" s="24">
        <v>5.92</v>
      </c>
      <c r="G16" s="24">
        <v>6.88</v>
      </c>
      <c r="H16" s="24">
        <v>5.92</v>
      </c>
      <c r="I16" s="24">
        <v>30.32</v>
      </c>
      <c r="J16" s="24">
        <f t="shared" si="2"/>
        <v>63.240000000000009</v>
      </c>
      <c r="K16" s="24">
        <v>15.6</v>
      </c>
      <c r="L16" s="25">
        <f t="shared" si="0"/>
        <v>78.84</v>
      </c>
    </row>
    <row r="17" spans="1:12">
      <c r="A17" s="41">
        <f t="shared" si="1"/>
        <v>6</v>
      </c>
      <c r="B17" s="45">
        <v>200640314</v>
      </c>
      <c r="C17" s="46" t="s">
        <v>46</v>
      </c>
      <c r="D17" s="24">
        <v>6.33</v>
      </c>
      <c r="E17" s="24">
        <v>4.32</v>
      </c>
      <c r="F17" s="24">
        <v>4.96</v>
      </c>
      <c r="G17" s="24">
        <v>6.08</v>
      </c>
      <c r="H17" s="24">
        <v>5.4225000000000003</v>
      </c>
      <c r="I17" s="24">
        <v>20.94</v>
      </c>
      <c r="J17" s="24">
        <f t="shared" si="2"/>
        <v>48.052500000000002</v>
      </c>
      <c r="K17" s="24">
        <v>13.6</v>
      </c>
      <c r="L17" s="25">
        <f t="shared" si="0"/>
        <v>61.652500000000003</v>
      </c>
    </row>
    <row r="18" spans="1:12">
      <c r="A18" s="41">
        <f t="shared" si="1"/>
        <v>7</v>
      </c>
      <c r="B18" s="43">
        <v>200640323</v>
      </c>
      <c r="C18" s="47" t="s">
        <v>47</v>
      </c>
      <c r="D18" s="24">
        <v>5.83</v>
      </c>
      <c r="E18" s="24">
        <v>3.52</v>
      </c>
      <c r="F18" s="24">
        <v>5.28</v>
      </c>
      <c r="G18" s="24">
        <v>5.44</v>
      </c>
      <c r="H18" s="24">
        <v>5.12</v>
      </c>
      <c r="I18" s="24">
        <v>20.61</v>
      </c>
      <c r="J18" s="24">
        <f t="shared" si="2"/>
        <v>45.800000000000004</v>
      </c>
      <c r="K18" s="24">
        <v>14.4</v>
      </c>
      <c r="L18" s="25">
        <f t="shared" si="0"/>
        <v>60.2</v>
      </c>
    </row>
    <row r="19" spans="1:12">
      <c r="A19" s="41">
        <f t="shared" si="1"/>
        <v>8</v>
      </c>
      <c r="B19" s="45">
        <v>200640325</v>
      </c>
      <c r="C19" s="48" t="s">
        <v>48</v>
      </c>
      <c r="D19" s="24">
        <v>7.16</v>
      </c>
      <c r="E19" s="24">
        <v>5.28</v>
      </c>
      <c r="F19" s="24">
        <v>4.8</v>
      </c>
      <c r="G19" s="24">
        <v>6.08</v>
      </c>
      <c r="H19" s="24">
        <v>3.04</v>
      </c>
      <c r="I19" s="24">
        <v>31.51</v>
      </c>
      <c r="J19" s="24">
        <f t="shared" si="2"/>
        <v>57.870000000000005</v>
      </c>
      <c r="K19" s="24">
        <v>14.8</v>
      </c>
      <c r="L19" s="25">
        <f t="shared" si="0"/>
        <v>72.67</v>
      </c>
    </row>
    <row r="20" spans="1:12">
      <c r="A20" s="41">
        <f t="shared" si="1"/>
        <v>9</v>
      </c>
      <c r="B20" s="43">
        <v>200640412</v>
      </c>
      <c r="C20" s="44" t="s">
        <v>49</v>
      </c>
      <c r="D20" s="24">
        <v>3.83</v>
      </c>
      <c r="E20" s="24">
        <v>1.6</v>
      </c>
      <c r="F20" s="24">
        <v>1.6</v>
      </c>
      <c r="G20" s="24">
        <v>3.04</v>
      </c>
      <c r="H20" s="24">
        <v>0</v>
      </c>
      <c r="I20" s="24">
        <v>11.85</v>
      </c>
      <c r="J20" s="24">
        <f t="shared" si="2"/>
        <v>21.92</v>
      </c>
      <c r="K20" s="24" t="s">
        <v>123</v>
      </c>
      <c r="L20" s="25">
        <v>21.92</v>
      </c>
    </row>
    <row r="21" spans="1:12">
      <c r="A21" s="41">
        <f t="shared" si="1"/>
        <v>10</v>
      </c>
      <c r="B21" s="45">
        <v>200640572</v>
      </c>
      <c r="C21" s="48" t="s">
        <v>51</v>
      </c>
      <c r="D21" s="24">
        <v>4.33</v>
      </c>
      <c r="E21" s="24">
        <v>2.4</v>
      </c>
      <c r="F21" s="24">
        <v>2.08</v>
      </c>
      <c r="G21" s="24">
        <v>2.72</v>
      </c>
      <c r="H21" s="24">
        <v>0</v>
      </c>
      <c r="I21" s="24">
        <v>12.22</v>
      </c>
      <c r="J21" s="24">
        <f t="shared" si="2"/>
        <v>23.75</v>
      </c>
      <c r="K21" s="24" t="s">
        <v>123</v>
      </c>
      <c r="L21" s="25">
        <v>23.75</v>
      </c>
    </row>
    <row r="22" spans="1:12">
      <c r="A22" s="41">
        <f t="shared" si="1"/>
        <v>11</v>
      </c>
      <c r="B22" s="45">
        <v>200641222</v>
      </c>
      <c r="C22" s="48" t="s">
        <v>52</v>
      </c>
      <c r="D22" s="24">
        <v>6.66</v>
      </c>
      <c r="E22" s="24">
        <v>5.76</v>
      </c>
      <c r="F22" s="24">
        <v>6.72</v>
      </c>
      <c r="G22" s="24">
        <v>6.88</v>
      </c>
      <c r="H22" s="29">
        <v>4.8</v>
      </c>
      <c r="I22" s="29">
        <v>24.87</v>
      </c>
      <c r="J22" s="24">
        <f t="shared" si="2"/>
        <v>55.69</v>
      </c>
      <c r="K22" s="24">
        <v>11.2</v>
      </c>
      <c r="L22" s="25">
        <f t="shared" si="0"/>
        <v>66.89</v>
      </c>
    </row>
    <row r="23" spans="1:12">
      <c r="A23" s="41">
        <f t="shared" si="1"/>
        <v>12</v>
      </c>
      <c r="B23" s="45">
        <v>200680019</v>
      </c>
      <c r="C23" s="48" t="s">
        <v>53</v>
      </c>
      <c r="D23" s="24">
        <v>5.12</v>
      </c>
      <c r="E23" s="24">
        <v>5.12</v>
      </c>
      <c r="F23" s="24">
        <v>4.16</v>
      </c>
      <c r="G23" s="24">
        <v>0</v>
      </c>
      <c r="H23" s="29">
        <v>0</v>
      </c>
      <c r="I23" s="29">
        <v>17.61</v>
      </c>
      <c r="J23" s="24">
        <f t="shared" si="2"/>
        <v>32.01</v>
      </c>
      <c r="K23" s="24" t="s">
        <v>123</v>
      </c>
      <c r="L23" s="25">
        <v>32.01</v>
      </c>
    </row>
    <row r="24" spans="1:12">
      <c r="A24" s="41">
        <f t="shared" si="1"/>
        <v>13</v>
      </c>
      <c r="B24" s="45">
        <v>200741732</v>
      </c>
      <c r="C24" s="48" t="s">
        <v>54</v>
      </c>
      <c r="D24" s="24">
        <v>5.66</v>
      </c>
      <c r="E24" s="24">
        <v>3.04</v>
      </c>
      <c r="F24" s="24">
        <v>4.32</v>
      </c>
      <c r="G24" s="24">
        <v>5.12</v>
      </c>
      <c r="H24" s="29">
        <v>3.68</v>
      </c>
      <c r="I24" s="29">
        <v>18.04</v>
      </c>
      <c r="J24" s="24">
        <f t="shared" si="2"/>
        <v>39.86</v>
      </c>
      <c r="K24" s="24" t="s">
        <v>123</v>
      </c>
      <c r="L24" s="25">
        <v>39.86</v>
      </c>
    </row>
    <row r="25" spans="1:12">
      <c r="A25" s="41">
        <f t="shared" si="1"/>
        <v>14</v>
      </c>
      <c r="B25" s="45">
        <v>200741740</v>
      </c>
      <c r="C25" s="48" t="s">
        <v>55</v>
      </c>
      <c r="D25" s="24">
        <v>6.33</v>
      </c>
      <c r="E25" s="24">
        <v>3.52</v>
      </c>
      <c r="F25" s="24">
        <v>3.2</v>
      </c>
      <c r="G25" s="24">
        <v>4.96</v>
      </c>
      <c r="H25" s="29">
        <v>4.5025000000000004</v>
      </c>
      <c r="I25" s="29">
        <v>17.7</v>
      </c>
      <c r="J25" s="24">
        <f t="shared" si="2"/>
        <v>40.212499999999999</v>
      </c>
      <c r="K25" s="24" t="s">
        <v>123</v>
      </c>
      <c r="L25" s="25">
        <f>+J25</f>
        <v>40.212499999999999</v>
      </c>
    </row>
    <row r="26" spans="1:12">
      <c r="A26" s="41">
        <f t="shared" si="1"/>
        <v>15</v>
      </c>
      <c r="B26" s="43">
        <v>200741743</v>
      </c>
      <c r="C26" s="44" t="s">
        <v>56</v>
      </c>
      <c r="D26" s="24">
        <v>4.83</v>
      </c>
      <c r="E26" s="24">
        <v>5.44</v>
      </c>
      <c r="F26" s="24">
        <v>3.52</v>
      </c>
      <c r="G26" s="24">
        <v>3.04</v>
      </c>
      <c r="H26" s="24">
        <v>3.2</v>
      </c>
      <c r="I26" s="24">
        <v>21.43</v>
      </c>
      <c r="J26" s="24">
        <f t="shared" si="2"/>
        <v>41.459999999999994</v>
      </c>
      <c r="K26" s="24">
        <v>2.4</v>
      </c>
      <c r="L26" s="25">
        <f>+K26+J26</f>
        <v>43.859999999999992</v>
      </c>
    </row>
    <row r="27" spans="1:12">
      <c r="A27" s="41">
        <f t="shared" si="1"/>
        <v>16</v>
      </c>
      <c r="B27" s="43">
        <v>200741776</v>
      </c>
      <c r="C27" s="44" t="s">
        <v>57</v>
      </c>
      <c r="D27" s="24">
        <v>5</v>
      </c>
      <c r="E27" s="24">
        <v>2.72</v>
      </c>
      <c r="F27" s="24">
        <v>3.68</v>
      </c>
      <c r="G27" s="24">
        <v>5.44</v>
      </c>
      <c r="H27" s="24">
        <v>3.84</v>
      </c>
      <c r="I27" s="24">
        <v>20.81</v>
      </c>
      <c r="J27" s="24">
        <f t="shared" si="2"/>
        <v>41.49</v>
      </c>
      <c r="K27" s="24">
        <v>6.8</v>
      </c>
      <c r="L27" s="25">
        <f t="shared" si="0"/>
        <v>48.29</v>
      </c>
    </row>
    <row r="28" spans="1:12">
      <c r="A28" s="41">
        <f t="shared" si="1"/>
        <v>17</v>
      </c>
      <c r="B28" s="45">
        <v>200741779</v>
      </c>
      <c r="C28" s="48" t="s">
        <v>58</v>
      </c>
      <c r="D28" s="24">
        <v>6.66</v>
      </c>
      <c r="E28" s="24">
        <v>3.84</v>
      </c>
      <c r="F28" s="24">
        <v>4.8</v>
      </c>
      <c r="G28" s="24">
        <v>4.96</v>
      </c>
      <c r="H28" s="24">
        <v>4</v>
      </c>
      <c r="I28" s="24">
        <v>19.09</v>
      </c>
      <c r="J28" s="24">
        <f t="shared" si="2"/>
        <v>43.349999999999994</v>
      </c>
      <c r="K28" s="24">
        <v>9.6</v>
      </c>
      <c r="L28" s="25">
        <f t="shared" si="0"/>
        <v>52.949999999999996</v>
      </c>
    </row>
    <row r="29" spans="1:12">
      <c r="A29" s="41">
        <f t="shared" si="1"/>
        <v>18</v>
      </c>
      <c r="B29" s="45">
        <v>200741784</v>
      </c>
      <c r="C29" s="48" t="s">
        <v>59</v>
      </c>
      <c r="D29" s="24">
        <v>5.55</v>
      </c>
      <c r="E29" s="24">
        <v>1.92</v>
      </c>
      <c r="F29" s="24">
        <v>3.04</v>
      </c>
      <c r="G29" s="24">
        <v>3.2</v>
      </c>
      <c r="H29" s="24">
        <v>0</v>
      </c>
      <c r="I29" s="24">
        <v>10.99</v>
      </c>
      <c r="J29" s="24">
        <f t="shared" si="2"/>
        <v>24.7</v>
      </c>
      <c r="K29" s="24" t="s">
        <v>123</v>
      </c>
      <c r="L29" s="25">
        <v>24.7</v>
      </c>
    </row>
    <row r="30" spans="1:12">
      <c r="A30" s="41">
        <f t="shared" si="1"/>
        <v>19</v>
      </c>
      <c r="B30" s="43">
        <v>200741795</v>
      </c>
      <c r="C30" s="47" t="s">
        <v>60</v>
      </c>
      <c r="D30" s="24">
        <v>3.66</v>
      </c>
      <c r="E30" s="24">
        <v>2.2400000000000002</v>
      </c>
      <c r="F30" s="24">
        <v>2.4</v>
      </c>
      <c r="G30" s="24">
        <v>2.72</v>
      </c>
      <c r="H30" s="24">
        <v>1.6</v>
      </c>
      <c r="I30" s="24">
        <v>12.77</v>
      </c>
      <c r="J30" s="24">
        <f t="shared" si="2"/>
        <v>25.389999999999997</v>
      </c>
      <c r="K30" s="24" t="s">
        <v>123</v>
      </c>
      <c r="L30" s="25">
        <v>23.79</v>
      </c>
    </row>
    <row r="31" spans="1:12">
      <c r="A31" s="41">
        <f t="shared" si="1"/>
        <v>20</v>
      </c>
      <c r="B31" s="45">
        <v>200741804</v>
      </c>
      <c r="C31" s="48" t="s">
        <v>61</v>
      </c>
      <c r="D31" s="24">
        <v>4.5</v>
      </c>
      <c r="E31" s="24">
        <v>3.84</v>
      </c>
      <c r="F31" s="24">
        <v>3.04</v>
      </c>
      <c r="G31" s="24">
        <v>5.28</v>
      </c>
      <c r="H31" s="24">
        <v>3.52</v>
      </c>
      <c r="I31" s="24">
        <v>14.68</v>
      </c>
      <c r="J31" s="24">
        <f t="shared" si="2"/>
        <v>34.86</v>
      </c>
      <c r="K31" s="24" t="s">
        <v>123</v>
      </c>
      <c r="L31" s="25">
        <v>31.34</v>
      </c>
    </row>
    <row r="32" spans="1:12">
      <c r="A32" s="41">
        <f t="shared" si="1"/>
        <v>21</v>
      </c>
      <c r="B32" s="45">
        <v>200741826</v>
      </c>
      <c r="C32" s="48" t="s">
        <v>62</v>
      </c>
      <c r="D32" s="24">
        <v>5.44</v>
      </c>
      <c r="E32" s="24">
        <v>2.56</v>
      </c>
      <c r="F32" s="24">
        <v>3.04</v>
      </c>
      <c r="G32" s="24">
        <v>4.96</v>
      </c>
      <c r="H32" s="24">
        <v>4.8</v>
      </c>
      <c r="I32" s="24">
        <v>17.63</v>
      </c>
      <c r="J32" s="24">
        <f t="shared" si="2"/>
        <v>38.43</v>
      </c>
      <c r="K32" s="24" t="s">
        <v>123</v>
      </c>
      <c r="L32" s="25">
        <v>33.630000000000003</v>
      </c>
    </row>
    <row r="33" spans="1:12">
      <c r="A33" s="41">
        <f t="shared" si="1"/>
        <v>22</v>
      </c>
      <c r="B33" s="45">
        <v>200741831</v>
      </c>
      <c r="C33" s="48" t="s">
        <v>63</v>
      </c>
      <c r="D33" s="24">
        <v>7.16</v>
      </c>
      <c r="E33" s="24">
        <v>5.44</v>
      </c>
      <c r="F33" s="24">
        <v>6.72</v>
      </c>
      <c r="G33" s="24">
        <v>5.76</v>
      </c>
      <c r="H33" s="24">
        <v>5.12</v>
      </c>
      <c r="I33" s="24">
        <v>27.79</v>
      </c>
      <c r="J33" s="24">
        <f t="shared" si="2"/>
        <v>57.989999999999995</v>
      </c>
      <c r="K33" s="24">
        <v>16</v>
      </c>
      <c r="L33" s="25">
        <f t="shared" si="0"/>
        <v>73.989999999999995</v>
      </c>
    </row>
    <row r="34" spans="1:12">
      <c r="A34" s="41">
        <f t="shared" si="1"/>
        <v>23</v>
      </c>
      <c r="B34" s="43">
        <v>200741833</v>
      </c>
      <c r="C34" s="46" t="s">
        <v>64</v>
      </c>
      <c r="D34" s="24">
        <v>6.66</v>
      </c>
      <c r="E34" s="24">
        <v>3.68</v>
      </c>
      <c r="F34" s="24">
        <v>4.4800000000000004</v>
      </c>
      <c r="G34" s="24">
        <v>5.12</v>
      </c>
      <c r="H34" s="24">
        <v>5.44</v>
      </c>
      <c r="I34" s="24">
        <v>26.49</v>
      </c>
      <c r="J34" s="24">
        <f t="shared" si="2"/>
        <v>51.870000000000005</v>
      </c>
      <c r="K34" s="24">
        <v>11.2</v>
      </c>
      <c r="L34" s="25">
        <f t="shared" si="0"/>
        <v>63.070000000000007</v>
      </c>
    </row>
    <row r="35" spans="1:12">
      <c r="A35" s="41">
        <f t="shared" si="1"/>
        <v>24</v>
      </c>
      <c r="B35" s="43">
        <v>200741845</v>
      </c>
      <c r="C35" s="47" t="s">
        <v>65</v>
      </c>
      <c r="D35" s="24">
        <v>6</v>
      </c>
      <c r="E35" s="24">
        <v>2.88</v>
      </c>
      <c r="F35" s="24">
        <v>3.68</v>
      </c>
      <c r="G35" s="24">
        <v>4.16</v>
      </c>
      <c r="H35" s="24">
        <v>4.6399999999999997</v>
      </c>
      <c r="I35" s="24">
        <v>14.37</v>
      </c>
      <c r="J35" s="24">
        <f t="shared" si="2"/>
        <v>35.729999999999997</v>
      </c>
      <c r="K35" s="24" t="s">
        <v>123</v>
      </c>
      <c r="L35" s="25">
        <v>31.09</v>
      </c>
    </row>
    <row r="36" spans="1:12">
      <c r="A36" s="41">
        <f t="shared" si="1"/>
        <v>25</v>
      </c>
      <c r="B36" s="45">
        <v>200741852</v>
      </c>
      <c r="C36" s="48" t="s">
        <v>67</v>
      </c>
      <c r="D36" s="24">
        <v>5.83</v>
      </c>
      <c r="E36" s="24">
        <v>3.04</v>
      </c>
      <c r="F36" s="24">
        <v>4.96</v>
      </c>
      <c r="G36" s="24">
        <v>5.12</v>
      </c>
      <c r="H36" s="24">
        <v>5.6</v>
      </c>
      <c r="I36" s="24">
        <v>17.86</v>
      </c>
      <c r="J36" s="24">
        <f t="shared" si="2"/>
        <v>42.41</v>
      </c>
      <c r="K36" s="24">
        <v>9.1999999999999993</v>
      </c>
      <c r="L36" s="25">
        <f t="shared" si="0"/>
        <v>51.61</v>
      </c>
    </row>
    <row r="37" spans="1:12">
      <c r="A37" s="41">
        <f t="shared" si="1"/>
        <v>26</v>
      </c>
      <c r="B37" s="45">
        <v>200741860</v>
      </c>
      <c r="C37" s="48" t="s">
        <v>68</v>
      </c>
      <c r="D37" s="24">
        <v>6.33</v>
      </c>
      <c r="E37" s="24">
        <v>3.84</v>
      </c>
      <c r="F37" s="24">
        <v>6.72</v>
      </c>
      <c r="G37" s="24">
        <v>4.6399999999999997</v>
      </c>
      <c r="H37" s="24">
        <v>2.4</v>
      </c>
      <c r="I37" s="24">
        <v>21.49</v>
      </c>
      <c r="J37" s="24">
        <f t="shared" si="2"/>
        <v>45.42</v>
      </c>
      <c r="K37" s="24">
        <v>9.1999999999999993</v>
      </c>
      <c r="L37" s="25">
        <f t="shared" si="0"/>
        <v>54.620000000000005</v>
      </c>
    </row>
    <row r="38" spans="1:12">
      <c r="A38" s="41">
        <f t="shared" si="1"/>
        <v>27</v>
      </c>
      <c r="B38" s="43">
        <v>200742600</v>
      </c>
      <c r="C38" s="47" t="s">
        <v>69</v>
      </c>
      <c r="D38" s="24">
        <v>6.5</v>
      </c>
      <c r="E38" s="24">
        <v>4</v>
      </c>
      <c r="F38" s="24">
        <v>4</v>
      </c>
      <c r="G38" s="24">
        <v>5.92</v>
      </c>
      <c r="H38" s="24">
        <v>3.2</v>
      </c>
      <c r="I38" s="24">
        <v>26.11</v>
      </c>
      <c r="J38" s="24">
        <f t="shared" si="2"/>
        <v>49.73</v>
      </c>
      <c r="K38" s="24">
        <v>11.2</v>
      </c>
      <c r="L38" s="25">
        <f t="shared" si="0"/>
        <v>60.929999999999993</v>
      </c>
    </row>
    <row r="39" spans="1:12">
      <c r="A39" s="41">
        <f t="shared" si="1"/>
        <v>28</v>
      </c>
      <c r="B39" s="43">
        <v>200742624</v>
      </c>
      <c r="C39" s="44" t="s">
        <v>70</v>
      </c>
      <c r="D39" s="24">
        <v>5.5</v>
      </c>
      <c r="E39" s="24">
        <v>5.12</v>
      </c>
      <c r="F39" s="24">
        <v>5.6</v>
      </c>
      <c r="G39" s="24">
        <v>3.36</v>
      </c>
      <c r="H39" s="24">
        <v>4.96</v>
      </c>
      <c r="I39" s="24">
        <v>21.93</v>
      </c>
      <c r="J39" s="24">
        <f t="shared" si="2"/>
        <v>46.47</v>
      </c>
      <c r="K39" s="24">
        <v>8.4</v>
      </c>
      <c r="L39" s="25">
        <f t="shared" si="0"/>
        <v>54.87</v>
      </c>
    </row>
    <row r="40" spans="1:12">
      <c r="A40" s="41">
        <f t="shared" si="1"/>
        <v>29</v>
      </c>
      <c r="B40" s="45">
        <v>200742783</v>
      </c>
      <c r="C40" s="48" t="s">
        <v>71</v>
      </c>
      <c r="D40" s="24">
        <v>5.83</v>
      </c>
      <c r="E40" s="24">
        <v>2.08</v>
      </c>
      <c r="F40" s="24">
        <v>4.16</v>
      </c>
      <c r="G40" s="24">
        <v>1.76</v>
      </c>
      <c r="H40" s="24">
        <v>0</v>
      </c>
      <c r="I40" s="24">
        <v>12.88</v>
      </c>
      <c r="J40" s="24">
        <f t="shared" si="2"/>
        <v>26.71</v>
      </c>
      <c r="K40" s="24" t="s">
        <v>123</v>
      </c>
      <c r="L40" s="25">
        <v>26.71</v>
      </c>
    </row>
    <row r="41" spans="1:12">
      <c r="A41" s="41">
        <f t="shared" si="1"/>
        <v>30</v>
      </c>
      <c r="B41" s="45">
        <v>200742786</v>
      </c>
      <c r="C41" s="48" t="s">
        <v>72</v>
      </c>
      <c r="D41" s="24">
        <v>6.16</v>
      </c>
      <c r="E41" s="24">
        <v>5.6</v>
      </c>
      <c r="F41" s="24">
        <v>5.76</v>
      </c>
      <c r="G41" s="24">
        <v>5.92</v>
      </c>
      <c r="H41" s="24">
        <v>5.76</v>
      </c>
      <c r="I41" s="24">
        <v>25.29</v>
      </c>
      <c r="J41" s="24">
        <f t="shared" si="2"/>
        <v>54.489999999999995</v>
      </c>
      <c r="K41" s="24">
        <v>12.8</v>
      </c>
      <c r="L41" s="25">
        <f t="shared" si="0"/>
        <v>67.289999999999992</v>
      </c>
    </row>
    <row r="42" spans="1:12">
      <c r="A42" s="41">
        <f t="shared" si="1"/>
        <v>31</v>
      </c>
      <c r="B42" s="45">
        <v>200742790</v>
      </c>
      <c r="C42" s="48" t="s">
        <v>73</v>
      </c>
      <c r="D42" s="24">
        <v>7</v>
      </c>
      <c r="E42" s="24">
        <v>3.36</v>
      </c>
      <c r="F42" s="24">
        <v>5.28</v>
      </c>
      <c r="G42" s="24">
        <v>6.08</v>
      </c>
      <c r="H42" s="24">
        <v>5.12</v>
      </c>
      <c r="I42" s="24">
        <v>23.04</v>
      </c>
      <c r="J42" s="24">
        <f t="shared" si="2"/>
        <v>49.88</v>
      </c>
      <c r="K42" s="24">
        <v>11.6</v>
      </c>
      <c r="L42" s="25">
        <f t="shared" si="0"/>
        <v>61.480000000000004</v>
      </c>
    </row>
    <row r="43" spans="1:12">
      <c r="A43" s="41">
        <f t="shared" si="1"/>
        <v>32</v>
      </c>
      <c r="B43" s="45">
        <v>200742794</v>
      </c>
      <c r="C43" s="48" t="s">
        <v>74</v>
      </c>
      <c r="D43" s="24">
        <v>6.33</v>
      </c>
      <c r="E43" s="24">
        <v>4.16</v>
      </c>
      <c r="F43" s="24">
        <v>5.12</v>
      </c>
      <c r="G43" s="24">
        <v>5.44</v>
      </c>
      <c r="H43" s="24">
        <v>4.8</v>
      </c>
      <c r="I43" s="24">
        <v>23.69</v>
      </c>
      <c r="J43" s="24">
        <f t="shared" si="2"/>
        <v>49.539999999999992</v>
      </c>
      <c r="K43" s="24">
        <v>6.4</v>
      </c>
      <c r="L43" s="25">
        <f t="shared" si="0"/>
        <v>55.939999999999991</v>
      </c>
    </row>
    <row r="44" spans="1:12">
      <c r="A44" s="41">
        <f t="shared" si="1"/>
        <v>33</v>
      </c>
      <c r="B44" s="45">
        <v>200742808</v>
      </c>
      <c r="C44" s="48" t="s">
        <v>75</v>
      </c>
      <c r="D44" s="24">
        <v>5.33</v>
      </c>
      <c r="E44" s="24">
        <v>3.36</v>
      </c>
      <c r="F44" s="24">
        <v>2.2400000000000002</v>
      </c>
      <c r="G44" s="24">
        <v>4.32</v>
      </c>
      <c r="H44" s="24">
        <v>0</v>
      </c>
      <c r="I44" s="24">
        <v>9.73</v>
      </c>
      <c r="J44" s="24">
        <f t="shared" si="2"/>
        <v>24.979999999999997</v>
      </c>
      <c r="K44" s="24" t="s">
        <v>123</v>
      </c>
      <c r="L44" s="25">
        <v>24.98</v>
      </c>
    </row>
    <row r="45" spans="1:12">
      <c r="A45" s="41">
        <f t="shared" si="1"/>
        <v>34</v>
      </c>
      <c r="B45" s="43">
        <v>200743770</v>
      </c>
      <c r="C45" s="47" t="s">
        <v>76</v>
      </c>
      <c r="D45" s="24">
        <v>6</v>
      </c>
      <c r="E45" s="24">
        <v>3.04</v>
      </c>
      <c r="F45" s="24">
        <v>4.16</v>
      </c>
      <c r="G45" s="24">
        <v>5.44</v>
      </c>
      <c r="H45" s="24">
        <v>4.6399999999999997</v>
      </c>
      <c r="I45" s="24">
        <v>18.39</v>
      </c>
      <c r="J45" s="24">
        <f t="shared" si="2"/>
        <v>41.67</v>
      </c>
      <c r="K45" s="24">
        <v>7.6</v>
      </c>
      <c r="L45" s="25">
        <f t="shared" si="0"/>
        <v>49.27</v>
      </c>
    </row>
    <row r="46" spans="1:12">
      <c r="A46" s="41">
        <f t="shared" si="1"/>
        <v>35</v>
      </c>
      <c r="B46" s="43">
        <v>200810134</v>
      </c>
      <c r="C46" s="47" t="s">
        <v>77</v>
      </c>
      <c r="D46" s="24">
        <v>5.83</v>
      </c>
      <c r="E46" s="24">
        <v>5.12</v>
      </c>
      <c r="F46" s="24">
        <v>5.92</v>
      </c>
      <c r="G46" s="24">
        <v>5.28</v>
      </c>
      <c r="H46" s="24">
        <v>4.8</v>
      </c>
      <c r="I46" s="24">
        <v>26.21</v>
      </c>
      <c r="J46" s="24">
        <f t="shared" si="2"/>
        <v>53.16</v>
      </c>
      <c r="K46" s="24">
        <v>14.8</v>
      </c>
      <c r="L46" s="25">
        <f t="shared" si="0"/>
        <v>67.959999999999994</v>
      </c>
    </row>
    <row r="47" spans="1:12">
      <c r="A47" s="41">
        <f t="shared" si="1"/>
        <v>36</v>
      </c>
      <c r="B47" s="45">
        <v>200840023</v>
      </c>
      <c r="C47" s="48" t="s">
        <v>78</v>
      </c>
      <c r="D47" s="24">
        <v>6.16</v>
      </c>
      <c r="E47" s="24">
        <v>3.04</v>
      </c>
      <c r="F47" s="24">
        <v>5.12</v>
      </c>
      <c r="G47" s="24">
        <v>5.12</v>
      </c>
      <c r="H47" s="24">
        <v>3.52</v>
      </c>
      <c r="I47" s="24">
        <v>18.940000000000001</v>
      </c>
      <c r="J47" s="24">
        <f t="shared" si="2"/>
        <v>41.900000000000006</v>
      </c>
      <c r="K47" s="24">
        <v>9.6</v>
      </c>
      <c r="L47" s="25">
        <f t="shared" si="0"/>
        <v>51.500000000000007</v>
      </c>
    </row>
    <row r="48" spans="1:12">
      <c r="A48" s="41">
        <f t="shared" si="1"/>
        <v>37</v>
      </c>
      <c r="B48" s="43">
        <v>200840048</v>
      </c>
      <c r="C48" s="47" t="s">
        <v>79</v>
      </c>
      <c r="D48" s="24">
        <v>6.33</v>
      </c>
      <c r="E48" s="24">
        <v>6.08</v>
      </c>
      <c r="F48" s="24">
        <v>6.88</v>
      </c>
      <c r="G48" s="24">
        <v>5.92</v>
      </c>
      <c r="H48" s="24">
        <v>4.8</v>
      </c>
      <c r="I48" s="24">
        <v>25.41</v>
      </c>
      <c r="J48" s="24">
        <f t="shared" si="2"/>
        <v>55.42</v>
      </c>
      <c r="K48" s="24">
        <v>12</v>
      </c>
      <c r="L48" s="25">
        <f t="shared" si="0"/>
        <v>67.42</v>
      </c>
    </row>
    <row r="49" spans="1:12">
      <c r="A49" s="41">
        <f t="shared" si="1"/>
        <v>38</v>
      </c>
      <c r="B49" s="45">
        <v>200840058</v>
      </c>
      <c r="C49" s="46" t="s">
        <v>80</v>
      </c>
      <c r="D49" s="24">
        <v>7.33</v>
      </c>
      <c r="E49" s="24">
        <v>5.92</v>
      </c>
      <c r="F49" s="24">
        <v>5.76</v>
      </c>
      <c r="G49" s="24">
        <v>6.72</v>
      </c>
      <c r="H49" s="24">
        <v>4.4800000000000004</v>
      </c>
      <c r="I49" s="24">
        <v>24.19</v>
      </c>
      <c r="J49" s="24">
        <f t="shared" si="2"/>
        <v>54.4</v>
      </c>
      <c r="K49" s="24">
        <v>14.4</v>
      </c>
      <c r="L49" s="25">
        <f t="shared" si="0"/>
        <v>68.8</v>
      </c>
    </row>
    <row r="50" spans="1:12">
      <c r="A50" s="41">
        <f t="shared" si="1"/>
        <v>39</v>
      </c>
      <c r="B50" s="45">
        <v>200840060</v>
      </c>
      <c r="C50" s="48" t="s">
        <v>81</v>
      </c>
      <c r="D50" s="24">
        <v>7.33</v>
      </c>
      <c r="E50" s="24">
        <v>5.6</v>
      </c>
      <c r="F50" s="24">
        <v>6.08</v>
      </c>
      <c r="G50" s="24">
        <v>6.24</v>
      </c>
      <c r="H50" s="24">
        <v>6.56</v>
      </c>
      <c r="I50" s="24">
        <v>28.58</v>
      </c>
      <c r="J50" s="24">
        <f t="shared" si="2"/>
        <v>60.39</v>
      </c>
      <c r="K50" s="24">
        <v>12.8</v>
      </c>
      <c r="L50" s="25">
        <f t="shared" si="0"/>
        <v>73.19</v>
      </c>
    </row>
    <row r="51" spans="1:12">
      <c r="A51" s="41">
        <f t="shared" si="1"/>
        <v>40</v>
      </c>
      <c r="B51" s="45">
        <v>200840068</v>
      </c>
      <c r="C51" s="48" t="s">
        <v>82</v>
      </c>
      <c r="D51" s="24">
        <v>4.66</v>
      </c>
      <c r="E51" s="24">
        <v>2.72</v>
      </c>
      <c r="F51" s="24">
        <v>4</v>
      </c>
      <c r="G51" s="24">
        <v>5.6</v>
      </c>
      <c r="H51" s="24">
        <v>3.84</v>
      </c>
      <c r="I51" s="24">
        <v>23.78</v>
      </c>
      <c r="J51" s="24">
        <f t="shared" si="2"/>
        <v>44.599999999999994</v>
      </c>
      <c r="K51" s="24">
        <v>11.6</v>
      </c>
      <c r="L51" s="25">
        <f t="shared" si="0"/>
        <v>56.199999999999996</v>
      </c>
    </row>
    <row r="52" spans="1:12">
      <c r="A52" s="41">
        <f t="shared" si="1"/>
        <v>41</v>
      </c>
      <c r="B52" s="45">
        <v>200840080</v>
      </c>
      <c r="C52" s="48" t="s">
        <v>83</v>
      </c>
      <c r="D52" s="24">
        <v>6.83</v>
      </c>
      <c r="E52" s="24">
        <v>5.44</v>
      </c>
      <c r="F52" s="24">
        <v>5.44</v>
      </c>
      <c r="G52" s="24">
        <v>6.24</v>
      </c>
      <c r="H52" s="24">
        <v>5.28</v>
      </c>
      <c r="I52" s="24">
        <v>26.66</v>
      </c>
      <c r="J52" s="24">
        <f t="shared" si="2"/>
        <v>55.889999999999993</v>
      </c>
      <c r="K52" s="24">
        <v>15.2</v>
      </c>
      <c r="L52" s="25">
        <f t="shared" si="0"/>
        <v>71.089999999999989</v>
      </c>
    </row>
    <row r="53" spans="1:12">
      <c r="A53" s="41">
        <f t="shared" si="1"/>
        <v>42</v>
      </c>
      <c r="B53" s="43">
        <v>200840113</v>
      </c>
      <c r="C53" s="47" t="s">
        <v>84</v>
      </c>
      <c r="D53" s="24">
        <v>6.16</v>
      </c>
      <c r="E53" s="24">
        <v>4.32</v>
      </c>
      <c r="F53" s="24">
        <v>5.76</v>
      </c>
      <c r="G53" s="24">
        <v>4.8</v>
      </c>
      <c r="H53" s="24">
        <v>5.44</v>
      </c>
      <c r="I53" s="24">
        <v>25.91</v>
      </c>
      <c r="J53" s="24">
        <f t="shared" si="2"/>
        <v>52.39</v>
      </c>
      <c r="K53" s="24">
        <v>14</v>
      </c>
      <c r="L53" s="25">
        <f t="shared" si="0"/>
        <v>66.39</v>
      </c>
    </row>
    <row r="54" spans="1:12">
      <c r="A54" s="41">
        <f t="shared" si="1"/>
        <v>43</v>
      </c>
      <c r="B54" s="43">
        <v>200840123</v>
      </c>
      <c r="C54" s="47" t="s">
        <v>85</v>
      </c>
      <c r="D54" s="24">
        <v>6.33</v>
      </c>
      <c r="E54" s="24">
        <v>5.6</v>
      </c>
      <c r="F54" s="24">
        <v>4.96</v>
      </c>
      <c r="G54" s="24">
        <v>5.12</v>
      </c>
      <c r="H54" s="24">
        <v>6.4</v>
      </c>
      <c r="I54" s="24">
        <v>25.92</v>
      </c>
      <c r="J54" s="24">
        <f t="shared" si="2"/>
        <v>54.33</v>
      </c>
      <c r="K54" s="24">
        <v>15.6</v>
      </c>
      <c r="L54" s="25">
        <f t="shared" si="0"/>
        <v>69.929999999999993</v>
      </c>
    </row>
    <row r="55" spans="1:12">
      <c r="A55" s="41">
        <f t="shared" si="1"/>
        <v>44</v>
      </c>
      <c r="B55" s="45">
        <v>200840172</v>
      </c>
      <c r="C55" s="48" t="s">
        <v>86</v>
      </c>
      <c r="D55" s="24">
        <v>7</v>
      </c>
      <c r="E55" s="24">
        <v>5.6</v>
      </c>
      <c r="F55" s="24">
        <v>5.76</v>
      </c>
      <c r="G55" s="24">
        <v>5.44</v>
      </c>
      <c r="H55" s="24">
        <v>5.44</v>
      </c>
      <c r="I55" s="24">
        <v>23.46</v>
      </c>
      <c r="J55" s="24">
        <f t="shared" si="2"/>
        <v>52.7</v>
      </c>
      <c r="K55" s="24">
        <v>14.4</v>
      </c>
      <c r="L55" s="25">
        <f t="shared" si="0"/>
        <v>67.100000000000009</v>
      </c>
    </row>
    <row r="56" spans="1:12">
      <c r="A56" s="41">
        <f t="shared" si="1"/>
        <v>45</v>
      </c>
      <c r="B56" s="43">
        <v>200840180</v>
      </c>
      <c r="C56" s="44" t="s">
        <v>87</v>
      </c>
      <c r="D56" s="24">
        <v>6.16</v>
      </c>
      <c r="E56" s="24">
        <v>5.12</v>
      </c>
      <c r="F56" s="24">
        <v>4</v>
      </c>
      <c r="G56" s="24">
        <v>5.12</v>
      </c>
      <c r="H56" s="24">
        <v>4.96</v>
      </c>
      <c r="I56" s="24">
        <v>22.48</v>
      </c>
      <c r="J56" s="24">
        <f t="shared" si="2"/>
        <v>47.84</v>
      </c>
      <c r="K56" s="24">
        <v>15.6</v>
      </c>
      <c r="L56" s="25">
        <f t="shared" si="0"/>
        <v>63.440000000000005</v>
      </c>
    </row>
    <row r="57" spans="1:12">
      <c r="A57" s="41">
        <f t="shared" si="1"/>
        <v>46</v>
      </c>
      <c r="B57" s="45">
        <v>200840221</v>
      </c>
      <c r="C57" s="46" t="s">
        <v>88</v>
      </c>
      <c r="D57" s="24">
        <v>6.5</v>
      </c>
      <c r="E57" s="24">
        <v>3.52</v>
      </c>
      <c r="F57" s="24">
        <v>5.92</v>
      </c>
      <c r="G57" s="24">
        <v>5.6</v>
      </c>
      <c r="H57" s="24">
        <v>5.28</v>
      </c>
      <c r="I57" s="24">
        <v>23.21</v>
      </c>
      <c r="J57" s="24">
        <f t="shared" si="2"/>
        <v>50.030000000000008</v>
      </c>
      <c r="K57" s="24">
        <v>10</v>
      </c>
      <c r="L57" s="25">
        <f t="shared" si="0"/>
        <v>60.030000000000008</v>
      </c>
    </row>
    <row r="58" spans="1:12">
      <c r="A58" s="41">
        <f t="shared" si="1"/>
        <v>47</v>
      </c>
      <c r="B58" s="45">
        <v>200840250</v>
      </c>
      <c r="C58" s="48" t="s">
        <v>89</v>
      </c>
      <c r="D58" s="24">
        <v>7.33</v>
      </c>
      <c r="E58" s="24">
        <v>4.4800000000000004</v>
      </c>
      <c r="F58" s="24">
        <v>5.92</v>
      </c>
      <c r="G58" s="24">
        <v>4.6399999999999997</v>
      </c>
      <c r="H58" s="24">
        <v>4.4800000000000004</v>
      </c>
      <c r="I58" s="24">
        <v>23.39</v>
      </c>
      <c r="J58" s="24">
        <f t="shared" si="2"/>
        <v>50.239999999999995</v>
      </c>
      <c r="K58" s="24">
        <v>8.8000000000000007</v>
      </c>
      <c r="L58" s="25">
        <f t="shared" si="0"/>
        <v>59.039999999999992</v>
      </c>
    </row>
    <row r="59" spans="1:12">
      <c r="A59" s="41">
        <f t="shared" si="1"/>
        <v>48</v>
      </c>
      <c r="B59" s="43">
        <v>200842049</v>
      </c>
      <c r="C59" s="44" t="s">
        <v>90</v>
      </c>
      <c r="D59" s="24">
        <v>6.33</v>
      </c>
      <c r="E59" s="24">
        <v>5.76</v>
      </c>
      <c r="F59" s="24">
        <v>3.2</v>
      </c>
      <c r="G59" s="24">
        <v>4.96</v>
      </c>
      <c r="H59" s="24">
        <v>4.8</v>
      </c>
      <c r="I59" s="24">
        <v>20.49</v>
      </c>
      <c r="J59" s="24">
        <f t="shared" si="2"/>
        <v>45.54</v>
      </c>
      <c r="K59" s="24">
        <v>15.2</v>
      </c>
      <c r="L59" s="25">
        <f t="shared" si="0"/>
        <v>60.739999999999995</v>
      </c>
    </row>
    <row r="60" spans="1:12">
      <c r="A60" s="41">
        <f t="shared" si="1"/>
        <v>49</v>
      </c>
      <c r="B60" s="45">
        <v>200842102</v>
      </c>
      <c r="C60" s="48" t="s">
        <v>91</v>
      </c>
      <c r="D60" s="24">
        <v>6.5</v>
      </c>
      <c r="E60" s="24">
        <v>3.36</v>
      </c>
      <c r="F60" s="24">
        <v>6.56</v>
      </c>
      <c r="G60" s="24">
        <v>5.28</v>
      </c>
      <c r="H60" s="24">
        <v>5.6</v>
      </c>
      <c r="I60" s="24">
        <v>23.03</v>
      </c>
      <c r="J60" s="24">
        <f t="shared" si="2"/>
        <v>50.330000000000005</v>
      </c>
      <c r="K60" s="24">
        <v>10</v>
      </c>
      <c r="L60" s="25">
        <f t="shared" si="0"/>
        <v>60.330000000000005</v>
      </c>
    </row>
    <row r="61" spans="1:12">
      <c r="A61" s="41">
        <f t="shared" si="1"/>
        <v>50</v>
      </c>
      <c r="B61" s="45">
        <v>200842127</v>
      </c>
      <c r="C61" s="48" t="s">
        <v>92</v>
      </c>
      <c r="D61" s="24">
        <v>6.66</v>
      </c>
      <c r="E61" s="24">
        <v>5.28</v>
      </c>
      <c r="F61" s="24">
        <v>5.44</v>
      </c>
      <c r="G61" s="24">
        <v>6.08</v>
      </c>
      <c r="H61" s="24">
        <v>5.28</v>
      </c>
      <c r="I61" s="24">
        <v>26.5</v>
      </c>
      <c r="J61" s="24">
        <f t="shared" si="2"/>
        <v>55.239999999999995</v>
      </c>
      <c r="K61" s="24">
        <v>12.4</v>
      </c>
      <c r="L61" s="25">
        <f t="shared" si="0"/>
        <v>67.64</v>
      </c>
    </row>
    <row r="62" spans="1:12">
      <c r="A62" s="32"/>
      <c r="B62" s="32"/>
      <c r="C62" s="33"/>
      <c r="D62" s="34"/>
      <c r="E62" s="34"/>
      <c r="F62" s="34"/>
      <c r="G62" s="34"/>
      <c r="H62" s="34"/>
      <c r="I62" s="34"/>
      <c r="J62" s="34"/>
      <c r="K62" s="34"/>
      <c r="L62" s="35"/>
    </row>
    <row r="63" spans="1:12">
      <c r="A63" s="32"/>
      <c r="B63" s="32"/>
      <c r="C63" s="33"/>
      <c r="D63" s="34"/>
      <c r="E63" s="34"/>
      <c r="F63" s="34"/>
      <c r="G63" s="34"/>
      <c r="H63" s="34"/>
      <c r="I63" s="34"/>
      <c r="J63" s="34"/>
      <c r="K63" s="34"/>
      <c r="L63" s="35"/>
    </row>
    <row r="64" spans="1:12" ht="17.25" thickBot="1">
      <c r="A64" s="36"/>
      <c r="B64" s="36"/>
      <c r="C64" s="37"/>
      <c r="D64" s="34"/>
      <c r="E64" s="34"/>
      <c r="F64" s="34"/>
      <c r="G64" s="34"/>
      <c r="H64" s="38"/>
      <c r="I64" s="38"/>
      <c r="J64" s="38"/>
      <c r="K64" s="9"/>
      <c r="L64" s="35"/>
    </row>
    <row r="65" spans="4:12">
      <c r="H65" s="74" t="s">
        <v>108</v>
      </c>
      <c r="I65" s="74"/>
      <c r="J65" s="74"/>
      <c r="L65" s="1"/>
    </row>
    <row r="66" spans="4:12">
      <c r="D66" s="39"/>
      <c r="H66" s="74" t="s">
        <v>24</v>
      </c>
      <c r="I66" s="74"/>
      <c r="J66" s="74"/>
      <c r="L66" s="1"/>
    </row>
    <row r="67" spans="4:12">
      <c r="D67" s="39"/>
      <c r="H67" s="74" t="s">
        <v>109</v>
      </c>
      <c r="I67" s="74"/>
      <c r="J67" s="74"/>
      <c r="L67" s="1"/>
    </row>
  </sheetData>
  <mergeCells count="3">
    <mergeCell ref="H65:J65"/>
    <mergeCell ref="H66:J66"/>
    <mergeCell ref="H67:J67"/>
  </mergeCells>
  <pageMargins left="0.34" right="0.28000000000000003" top="0.74803149606299213" bottom="0.74803149606299213" header="0.31496062992125984" footer="0.31496062992125984"/>
  <pageSetup scale="8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L63"/>
  <sheetViews>
    <sheetView workbookViewId="0">
      <selection activeCell="D19" sqref="D19"/>
    </sheetView>
  </sheetViews>
  <sheetFormatPr baseColWidth="10" defaultRowHeight="16.5"/>
  <cols>
    <col min="1" max="1" width="4.140625" style="2" customWidth="1"/>
    <col min="2" max="2" width="12.85546875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13.42578125" style="2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0" ht="17.25" thickBot="1">
      <c r="A1" s="1" t="s">
        <v>0</v>
      </c>
      <c r="I1" s="3"/>
    </row>
    <row r="2" spans="1:10">
      <c r="A2" s="1" t="s">
        <v>1</v>
      </c>
      <c r="F2" s="4"/>
      <c r="G2" s="5"/>
      <c r="H2" s="6"/>
      <c r="I2" s="7"/>
    </row>
    <row r="3" spans="1:10">
      <c r="A3" s="8" t="s">
        <v>2</v>
      </c>
      <c r="B3" s="9"/>
      <c r="E3" s="7"/>
      <c r="F3" s="10"/>
      <c r="G3" s="11"/>
      <c r="H3" s="12"/>
      <c r="I3" s="7"/>
    </row>
    <row r="4" spans="1:10" ht="17.25" thickBot="1">
      <c r="A4" s="13" t="s">
        <v>3</v>
      </c>
      <c r="B4" s="9"/>
      <c r="E4" s="7"/>
      <c r="F4" s="10"/>
      <c r="G4" s="11"/>
      <c r="H4" s="12"/>
      <c r="I4" s="7"/>
    </row>
    <row r="5" spans="1:10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0">
      <c r="A6" s="8"/>
      <c r="B6" s="9"/>
      <c r="E6" s="7"/>
      <c r="I6" s="3"/>
    </row>
    <row r="7" spans="1:10">
      <c r="A7" s="1" t="s">
        <v>4</v>
      </c>
      <c r="C7" s="20" t="s">
        <v>113</v>
      </c>
      <c r="I7" s="3"/>
    </row>
    <row r="8" spans="1:10">
      <c r="A8" s="1" t="s">
        <v>5</v>
      </c>
      <c r="C8" s="20" t="s">
        <v>114</v>
      </c>
    </row>
    <row r="9" spans="1:10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0">
      <c r="A10" s="1"/>
      <c r="C10" s="22" t="s">
        <v>6</v>
      </c>
      <c r="D10" s="22" t="s">
        <v>110</v>
      </c>
      <c r="E10" s="22" t="s">
        <v>115</v>
      </c>
      <c r="F10" s="22" t="s">
        <v>115</v>
      </c>
      <c r="G10" s="22" t="s">
        <v>122</v>
      </c>
      <c r="H10" s="22" t="s">
        <v>9</v>
      </c>
      <c r="I10" s="22" t="s">
        <v>10</v>
      </c>
      <c r="J10" s="22" t="s">
        <v>11</v>
      </c>
    </row>
    <row r="11" spans="1:10">
      <c r="A11" s="22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20</v>
      </c>
      <c r="H11" s="22" t="s">
        <v>21</v>
      </c>
      <c r="I11" s="22" t="s">
        <v>22</v>
      </c>
      <c r="J11" s="22" t="s">
        <v>23</v>
      </c>
    </row>
    <row r="12" spans="1:10">
      <c r="A12" s="40">
        <v>1</v>
      </c>
      <c r="B12" s="30">
        <v>9622979</v>
      </c>
      <c r="C12" s="31" t="s">
        <v>31</v>
      </c>
      <c r="D12" s="24">
        <v>5.16</v>
      </c>
      <c r="E12" s="24">
        <v>7.7</v>
      </c>
      <c r="F12" s="24">
        <v>7.88</v>
      </c>
      <c r="G12" s="24">
        <v>31.21</v>
      </c>
      <c r="H12" s="24">
        <f t="shared" ref="H12:H57" si="0">+G12+F12+E12+D12</f>
        <v>51.95</v>
      </c>
      <c r="I12" s="24">
        <v>8.4</v>
      </c>
      <c r="J12" s="25">
        <f t="shared" ref="J12:J17" si="1">+I12+H12</f>
        <v>60.35</v>
      </c>
    </row>
    <row r="13" spans="1:10">
      <c r="A13" s="42">
        <v>3</v>
      </c>
      <c r="B13" s="26">
        <v>200540491</v>
      </c>
      <c r="C13" s="27" t="s">
        <v>39</v>
      </c>
      <c r="D13" s="24">
        <v>4.8</v>
      </c>
      <c r="E13" s="24">
        <v>6.4</v>
      </c>
      <c r="F13" s="24">
        <v>7.56</v>
      </c>
      <c r="G13" s="24">
        <v>22.92</v>
      </c>
      <c r="H13" s="24">
        <f t="shared" si="0"/>
        <v>41.68</v>
      </c>
      <c r="I13" s="24">
        <v>6.8</v>
      </c>
      <c r="J13" s="25">
        <f t="shared" si="1"/>
        <v>48.48</v>
      </c>
    </row>
    <row r="14" spans="1:10">
      <c r="A14" s="41">
        <v>4</v>
      </c>
      <c r="B14" s="30">
        <v>200640192</v>
      </c>
      <c r="C14" s="28" t="s">
        <v>41</v>
      </c>
      <c r="D14" s="24">
        <v>4.9000000000000004</v>
      </c>
      <c r="E14" s="24">
        <v>9.6999999999999993</v>
      </c>
      <c r="F14" s="24">
        <v>6.8</v>
      </c>
      <c r="G14" s="24">
        <v>29.02</v>
      </c>
      <c r="H14" s="24">
        <f t="shared" si="0"/>
        <v>50.419999999999995</v>
      </c>
      <c r="I14" s="24">
        <v>10.4</v>
      </c>
      <c r="J14" s="25">
        <f t="shared" si="1"/>
        <v>60.819999999999993</v>
      </c>
    </row>
    <row r="15" spans="1:10">
      <c r="A15" s="41">
        <v>5</v>
      </c>
      <c r="B15" s="26">
        <v>200640314</v>
      </c>
      <c r="C15" s="28" t="s">
        <v>46</v>
      </c>
      <c r="D15" s="24">
        <v>5.9</v>
      </c>
      <c r="E15" s="24">
        <v>12.6</v>
      </c>
      <c r="F15" s="24">
        <v>9.25</v>
      </c>
      <c r="G15" s="24">
        <v>28.16</v>
      </c>
      <c r="H15" s="24">
        <f t="shared" si="0"/>
        <v>55.91</v>
      </c>
      <c r="I15" s="24">
        <v>12.4</v>
      </c>
      <c r="J15" s="25">
        <f t="shared" si="1"/>
        <v>68.31</v>
      </c>
    </row>
    <row r="16" spans="1:10">
      <c r="A16" s="41">
        <v>6</v>
      </c>
      <c r="B16" s="30">
        <v>200640323</v>
      </c>
      <c r="C16" s="23" t="s">
        <v>47</v>
      </c>
      <c r="D16" s="24">
        <v>5.12</v>
      </c>
      <c r="E16" s="24">
        <v>8.8000000000000007</v>
      </c>
      <c r="F16" s="24">
        <v>7.97</v>
      </c>
      <c r="G16" s="24">
        <v>32.57</v>
      </c>
      <c r="H16" s="24">
        <f t="shared" si="0"/>
        <v>54.46</v>
      </c>
      <c r="I16" s="24">
        <v>9.6</v>
      </c>
      <c r="J16" s="25">
        <f t="shared" si="1"/>
        <v>64.06</v>
      </c>
    </row>
    <row r="17" spans="1:10">
      <c r="A17" s="41">
        <v>7</v>
      </c>
      <c r="B17" s="30">
        <v>200640412</v>
      </c>
      <c r="C17" s="31" t="s">
        <v>49</v>
      </c>
      <c r="D17" s="24">
        <v>3.52</v>
      </c>
      <c r="E17" s="24">
        <f>33*0.14</f>
        <v>4.62</v>
      </c>
      <c r="F17" s="24">
        <f>50*0.14</f>
        <v>7.0000000000000009</v>
      </c>
      <c r="G17" s="24">
        <v>29.13</v>
      </c>
      <c r="H17" s="24">
        <f t="shared" si="0"/>
        <v>44.27</v>
      </c>
      <c r="I17" s="24">
        <v>8.8000000000000007</v>
      </c>
      <c r="J17" s="25">
        <f t="shared" si="1"/>
        <v>53.070000000000007</v>
      </c>
    </row>
    <row r="18" spans="1:10">
      <c r="A18" s="41">
        <v>8</v>
      </c>
      <c r="B18" s="26">
        <v>200640572</v>
      </c>
      <c r="C18" s="27" t="s">
        <v>51</v>
      </c>
      <c r="D18" s="24">
        <v>4.2</v>
      </c>
      <c r="E18" s="24">
        <v>6.02</v>
      </c>
      <c r="F18" s="24">
        <v>7.88</v>
      </c>
      <c r="G18" s="24">
        <v>21.22</v>
      </c>
      <c r="H18" s="24">
        <f t="shared" si="0"/>
        <v>39.32</v>
      </c>
      <c r="I18" s="24" t="s">
        <v>123</v>
      </c>
      <c r="J18" s="25">
        <f>+H18</f>
        <v>39.32</v>
      </c>
    </row>
    <row r="19" spans="1:10">
      <c r="A19" s="41">
        <v>9</v>
      </c>
      <c r="B19" s="26">
        <v>200641222</v>
      </c>
      <c r="C19" s="27" t="s">
        <v>52</v>
      </c>
      <c r="D19" s="24">
        <v>6.16</v>
      </c>
      <c r="E19" s="24">
        <v>11.2</v>
      </c>
      <c r="F19" s="24">
        <v>11.33</v>
      </c>
      <c r="G19" s="24">
        <v>35.36</v>
      </c>
      <c r="H19" s="24">
        <f t="shared" si="0"/>
        <v>64.05</v>
      </c>
      <c r="I19" s="24">
        <v>13.2</v>
      </c>
      <c r="J19" s="25">
        <f>+I19+H19</f>
        <v>77.25</v>
      </c>
    </row>
    <row r="20" spans="1:10">
      <c r="A20" s="41">
        <v>10</v>
      </c>
      <c r="B20" s="60">
        <v>200680019</v>
      </c>
      <c r="C20" s="61" t="s">
        <v>53</v>
      </c>
      <c r="D20" s="24">
        <f>+E20</f>
        <v>10.8</v>
      </c>
      <c r="E20" s="24">
        <v>10.8</v>
      </c>
      <c r="F20" s="24">
        <v>11.28</v>
      </c>
      <c r="G20" s="24">
        <v>29.75</v>
      </c>
      <c r="H20" s="24">
        <f t="shared" si="0"/>
        <v>62.629999999999995</v>
      </c>
      <c r="I20" s="24">
        <v>8</v>
      </c>
      <c r="J20" s="25">
        <f>+I20+H20</f>
        <v>70.63</v>
      </c>
    </row>
    <row r="21" spans="1:10">
      <c r="A21" s="41">
        <v>11</v>
      </c>
      <c r="B21" s="26">
        <v>200741732</v>
      </c>
      <c r="C21" s="27" t="s">
        <v>54</v>
      </c>
      <c r="D21" s="24">
        <v>3.2</v>
      </c>
      <c r="E21" s="24">
        <f>57*0.14</f>
        <v>7.98</v>
      </c>
      <c r="F21" s="24">
        <f>50*0.14</f>
        <v>7.0000000000000009</v>
      </c>
      <c r="G21" s="24">
        <v>28.05</v>
      </c>
      <c r="H21" s="24">
        <f t="shared" si="0"/>
        <v>46.230000000000004</v>
      </c>
      <c r="I21" s="24" t="s">
        <v>124</v>
      </c>
      <c r="J21" s="25">
        <v>46.23</v>
      </c>
    </row>
    <row r="22" spans="1:10">
      <c r="A22" s="41">
        <v>12</v>
      </c>
      <c r="B22" s="26">
        <v>200741740</v>
      </c>
      <c r="C22" s="27" t="s">
        <v>55</v>
      </c>
      <c r="D22" s="24">
        <v>6.08</v>
      </c>
      <c r="E22" s="24">
        <v>9.4</v>
      </c>
      <c r="F22" s="24">
        <v>8.68</v>
      </c>
      <c r="G22" s="29">
        <v>31.83</v>
      </c>
      <c r="H22" s="24">
        <f t="shared" si="0"/>
        <v>55.989999999999995</v>
      </c>
      <c r="I22" s="24">
        <v>10.199999999999999</v>
      </c>
      <c r="J22" s="25">
        <f>+I22+H22</f>
        <v>66.19</v>
      </c>
    </row>
    <row r="23" spans="1:10">
      <c r="A23" s="41">
        <v>13</v>
      </c>
      <c r="B23" s="30">
        <v>200741743</v>
      </c>
      <c r="C23" s="31" t="s">
        <v>56</v>
      </c>
      <c r="D23" s="24">
        <v>5.5</v>
      </c>
      <c r="E23" s="24">
        <v>9.4</v>
      </c>
      <c r="F23" s="24">
        <v>6.74</v>
      </c>
      <c r="G23" s="29">
        <v>27.48</v>
      </c>
      <c r="H23" s="24">
        <f t="shared" si="0"/>
        <v>49.12</v>
      </c>
      <c r="I23" s="24">
        <v>11</v>
      </c>
      <c r="J23" s="25">
        <f>+I23+H23</f>
        <v>60.12</v>
      </c>
    </row>
    <row r="24" spans="1:10">
      <c r="A24" s="40">
        <v>14</v>
      </c>
      <c r="B24" s="30">
        <v>200741776</v>
      </c>
      <c r="C24" s="31" t="s">
        <v>57</v>
      </c>
      <c r="D24" s="24">
        <v>4.9000000000000004</v>
      </c>
      <c r="E24" s="24">
        <v>8.8000000000000007</v>
      </c>
      <c r="F24" s="24">
        <v>9.75</v>
      </c>
      <c r="G24" s="29">
        <v>32.020000000000003</v>
      </c>
      <c r="H24" s="24">
        <f t="shared" si="0"/>
        <v>55.470000000000006</v>
      </c>
      <c r="I24" s="24">
        <v>10.199999999999999</v>
      </c>
      <c r="J24" s="25">
        <f>+I24+H24</f>
        <v>65.67</v>
      </c>
    </row>
    <row r="25" spans="1:10">
      <c r="A25" s="40">
        <v>15</v>
      </c>
      <c r="B25" s="26">
        <v>200741779</v>
      </c>
      <c r="C25" s="27" t="s">
        <v>58</v>
      </c>
      <c r="D25" s="24">
        <v>6.3</v>
      </c>
      <c r="E25" s="24">
        <v>9.9</v>
      </c>
      <c r="F25" s="24">
        <v>11.75</v>
      </c>
      <c r="G25" s="29">
        <v>36.03</v>
      </c>
      <c r="H25" s="24">
        <f t="shared" si="0"/>
        <v>63.98</v>
      </c>
      <c r="I25" s="24">
        <v>12</v>
      </c>
      <c r="J25" s="25">
        <f>+I25+H25</f>
        <v>75.97999999999999</v>
      </c>
    </row>
    <row r="26" spans="1:10">
      <c r="A26" s="40">
        <v>16</v>
      </c>
      <c r="B26" s="60">
        <v>200741784</v>
      </c>
      <c r="C26" s="61" t="s">
        <v>59</v>
      </c>
      <c r="D26" s="24">
        <v>4.6399999999999997</v>
      </c>
      <c r="E26" s="24">
        <f>51*0.14</f>
        <v>7.1400000000000006</v>
      </c>
      <c r="F26" s="24">
        <v>0</v>
      </c>
      <c r="G26" s="24">
        <v>6.38</v>
      </c>
      <c r="H26" s="24">
        <f t="shared" si="0"/>
        <v>18.16</v>
      </c>
      <c r="I26" s="24" t="s">
        <v>123</v>
      </c>
      <c r="J26" s="25">
        <f>+H26</f>
        <v>18.16</v>
      </c>
    </row>
    <row r="27" spans="1:10">
      <c r="A27" s="40">
        <v>17</v>
      </c>
      <c r="B27" s="30">
        <v>200741795</v>
      </c>
      <c r="C27" s="23" t="s">
        <v>60</v>
      </c>
      <c r="D27" s="24">
        <v>5.5</v>
      </c>
      <c r="E27" s="24">
        <v>8.3000000000000007</v>
      </c>
      <c r="F27" s="24">
        <v>5.13</v>
      </c>
      <c r="G27" s="24">
        <v>28.64</v>
      </c>
      <c r="H27" s="24">
        <f t="shared" si="0"/>
        <v>47.570000000000007</v>
      </c>
      <c r="I27" s="24">
        <v>11.6</v>
      </c>
      <c r="J27" s="25">
        <f t="shared" ref="J27:J35" si="2">+I27+H27</f>
        <v>59.170000000000009</v>
      </c>
    </row>
    <row r="28" spans="1:10">
      <c r="A28" s="42">
        <v>18</v>
      </c>
      <c r="B28" s="26">
        <v>200741804</v>
      </c>
      <c r="C28" s="27" t="s">
        <v>61</v>
      </c>
      <c r="D28" s="24">
        <v>3.2</v>
      </c>
      <c r="E28" s="24">
        <f>71*0.14</f>
        <v>9.9400000000000013</v>
      </c>
      <c r="F28" s="24">
        <f>68*0.14</f>
        <v>9.5200000000000014</v>
      </c>
      <c r="G28" s="24">
        <v>29.39</v>
      </c>
      <c r="H28" s="24">
        <f t="shared" si="0"/>
        <v>52.050000000000011</v>
      </c>
      <c r="I28" s="24">
        <v>10.4</v>
      </c>
      <c r="J28" s="25">
        <f t="shared" si="2"/>
        <v>62.45000000000001</v>
      </c>
    </row>
    <row r="29" spans="1:10">
      <c r="A29" s="42">
        <v>19</v>
      </c>
      <c r="B29" s="26">
        <v>200741826</v>
      </c>
      <c r="C29" s="27" t="s">
        <v>62</v>
      </c>
      <c r="D29" s="24">
        <v>4.08</v>
      </c>
      <c r="E29" s="24">
        <f>70*0.14</f>
        <v>9.8000000000000007</v>
      </c>
      <c r="F29" s="24">
        <f>54*0.14</f>
        <v>7.5600000000000005</v>
      </c>
      <c r="G29" s="24">
        <v>29</v>
      </c>
      <c r="H29" s="24">
        <f t="shared" si="0"/>
        <v>50.44</v>
      </c>
      <c r="I29" s="24">
        <v>12.4</v>
      </c>
      <c r="J29" s="25">
        <f t="shared" si="2"/>
        <v>62.839999999999996</v>
      </c>
    </row>
    <row r="30" spans="1:10">
      <c r="A30" s="42">
        <v>20</v>
      </c>
      <c r="B30" s="30">
        <v>200741833</v>
      </c>
      <c r="C30" s="28" t="s">
        <v>64</v>
      </c>
      <c r="D30" s="24">
        <v>6.48</v>
      </c>
      <c r="E30" s="24">
        <v>9.9</v>
      </c>
      <c r="F30" s="24">
        <v>13.1</v>
      </c>
      <c r="G30" s="24">
        <v>31.12</v>
      </c>
      <c r="H30" s="24">
        <f t="shared" si="0"/>
        <v>60.599999999999994</v>
      </c>
      <c r="I30" s="24">
        <v>12.4</v>
      </c>
      <c r="J30" s="25">
        <f t="shared" si="2"/>
        <v>73</v>
      </c>
    </row>
    <row r="31" spans="1:10">
      <c r="A31" s="42">
        <v>21</v>
      </c>
      <c r="B31" s="30">
        <v>200741845</v>
      </c>
      <c r="C31" s="23" t="s">
        <v>65</v>
      </c>
      <c r="D31" s="24">
        <v>4.5</v>
      </c>
      <c r="E31" s="24">
        <v>9.1999999999999993</v>
      </c>
      <c r="F31" s="24">
        <v>10.47</v>
      </c>
      <c r="G31" s="24">
        <v>27.13</v>
      </c>
      <c r="H31" s="24">
        <f t="shared" si="0"/>
        <v>51.3</v>
      </c>
      <c r="I31" s="24">
        <v>11.6</v>
      </c>
      <c r="J31" s="25">
        <f t="shared" si="2"/>
        <v>62.9</v>
      </c>
    </row>
    <row r="32" spans="1:10">
      <c r="A32" s="42">
        <v>22</v>
      </c>
      <c r="B32" s="26">
        <v>200741852</v>
      </c>
      <c r="C32" s="27" t="s">
        <v>67</v>
      </c>
      <c r="D32" s="24">
        <v>5.44</v>
      </c>
      <c r="E32" s="24">
        <f>65*0.14</f>
        <v>9.1000000000000014</v>
      </c>
      <c r="F32" s="24">
        <f>58*0.14</f>
        <v>8.120000000000001</v>
      </c>
      <c r="G32" s="24">
        <v>28.11</v>
      </c>
      <c r="H32" s="24">
        <f t="shared" si="0"/>
        <v>50.77</v>
      </c>
      <c r="I32" s="24">
        <v>11.2</v>
      </c>
      <c r="J32" s="25">
        <f t="shared" si="2"/>
        <v>61.97</v>
      </c>
    </row>
    <row r="33" spans="1:10">
      <c r="A33" s="42">
        <v>23</v>
      </c>
      <c r="B33" s="26">
        <v>200741860</v>
      </c>
      <c r="C33" s="27" t="s">
        <v>68</v>
      </c>
      <c r="D33" s="24">
        <v>4.0999999999999996</v>
      </c>
      <c r="E33" s="24">
        <v>11.6</v>
      </c>
      <c r="F33" s="24">
        <v>9.6999999999999993</v>
      </c>
      <c r="G33" s="24">
        <v>29.36</v>
      </c>
      <c r="H33" s="24">
        <f t="shared" si="0"/>
        <v>54.760000000000005</v>
      </c>
      <c r="I33" s="24">
        <v>9.4</v>
      </c>
      <c r="J33" s="25">
        <f t="shared" si="2"/>
        <v>64.160000000000011</v>
      </c>
    </row>
    <row r="34" spans="1:10">
      <c r="A34" s="42">
        <v>24</v>
      </c>
      <c r="B34" s="30">
        <v>200742600</v>
      </c>
      <c r="C34" s="23" t="s">
        <v>69</v>
      </c>
      <c r="D34" s="24">
        <v>5.4</v>
      </c>
      <c r="E34" s="24">
        <v>10.06</v>
      </c>
      <c r="F34" s="24">
        <v>9.02</v>
      </c>
      <c r="G34" s="24">
        <v>31.62</v>
      </c>
      <c r="H34" s="24">
        <f t="shared" si="0"/>
        <v>56.1</v>
      </c>
      <c r="I34" s="24">
        <v>12.8</v>
      </c>
      <c r="J34" s="25">
        <f t="shared" si="2"/>
        <v>68.900000000000006</v>
      </c>
    </row>
    <row r="35" spans="1:10">
      <c r="A35" s="42">
        <v>25</v>
      </c>
      <c r="B35" s="30">
        <v>200742624</v>
      </c>
      <c r="C35" s="31" t="s">
        <v>70</v>
      </c>
      <c r="D35" s="24">
        <v>5.92</v>
      </c>
      <c r="E35" s="24">
        <f>88*0.14</f>
        <v>12.32</v>
      </c>
      <c r="F35" s="24">
        <f>65*0.14</f>
        <v>9.1000000000000014</v>
      </c>
      <c r="G35" s="24">
        <v>33.46</v>
      </c>
      <c r="H35" s="24">
        <f t="shared" si="0"/>
        <v>60.800000000000004</v>
      </c>
      <c r="I35" s="24">
        <v>9.4</v>
      </c>
      <c r="J35" s="25">
        <f t="shared" si="2"/>
        <v>70.2</v>
      </c>
    </row>
    <row r="36" spans="1:10">
      <c r="A36" s="42">
        <v>26</v>
      </c>
      <c r="B36" s="60">
        <v>200742783</v>
      </c>
      <c r="C36" s="61" t="s">
        <v>71</v>
      </c>
      <c r="D36" s="24">
        <v>4.4000000000000004</v>
      </c>
      <c r="E36" s="24">
        <f>59*0.14</f>
        <v>8.2600000000000016</v>
      </c>
      <c r="F36" s="24">
        <v>0</v>
      </c>
      <c r="G36" s="24">
        <v>8.5299999999999994</v>
      </c>
      <c r="H36" s="24">
        <f t="shared" si="0"/>
        <v>21.189999999999998</v>
      </c>
      <c r="I36" s="24" t="s">
        <v>123</v>
      </c>
      <c r="J36" s="25">
        <f>+H36</f>
        <v>21.189999999999998</v>
      </c>
    </row>
    <row r="37" spans="1:10">
      <c r="A37" s="42">
        <v>27</v>
      </c>
      <c r="B37" s="60">
        <v>200742786</v>
      </c>
      <c r="C37" s="61" t="s">
        <v>72</v>
      </c>
      <c r="D37" s="24">
        <v>6.68</v>
      </c>
      <c r="E37" s="24">
        <f>80*0.14</f>
        <v>11.200000000000001</v>
      </c>
      <c r="F37" s="24">
        <f>73*0.14</f>
        <v>10.220000000000001</v>
      </c>
      <c r="G37" s="24">
        <v>31.58</v>
      </c>
      <c r="H37" s="24">
        <f t="shared" si="0"/>
        <v>59.68</v>
      </c>
      <c r="I37" s="24">
        <v>11</v>
      </c>
      <c r="J37" s="25">
        <f t="shared" ref="J37:J57" si="3">+I37+H37</f>
        <v>70.680000000000007</v>
      </c>
    </row>
    <row r="38" spans="1:10">
      <c r="A38" s="42">
        <v>28</v>
      </c>
      <c r="B38" s="26">
        <v>200742790</v>
      </c>
      <c r="C38" s="27" t="s">
        <v>73</v>
      </c>
      <c r="D38" s="24">
        <v>4.8</v>
      </c>
      <c r="E38" s="24">
        <v>9.5</v>
      </c>
      <c r="F38" s="24">
        <v>10.07</v>
      </c>
      <c r="G38" s="24">
        <v>33.92</v>
      </c>
      <c r="H38" s="24">
        <f t="shared" si="0"/>
        <v>58.29</v>
      </c>
      <c r="I38" s="24">
        <v>10.4</v>
      </c>
      <c r="J38" s="25">
        <f t="shared" si="3"/>
        <v>68.69</v>
      </c>
    </row>
    <row r="39" spans="1:10">
      <c r="A39" s="42">
        <v>29</v>
      </c>
      <c r="B39" s="26">
        <v>200742794</v>
      </c>
      <c r="C39" s="27" t="s">
        <v>74</v>
      </c>
      <c r="D39" s="24">
        <v>5.4</v>
      </c>
      <c r="E39" s="24">
        <v>7.6</v>
      </c>
      <c r="F39" s="24">
        <v>11.75</v>
      </c>
      <c r="G39" s="24">
        <v>29.03</v>
      </c>
      <c r="H39" s="24">
        <f t="shared" si="0"/>
        <v>53.78</v>
      </c>
      <c r="I39" s="24">
        <v>12</v>
      </c>
      <c r="J39" s="25">
        <f t="shared" si="3"/>
        <v>65.78</v>
      </c>
    </row>
    <row r="40" spans="1:10">
      <c r="A40" s="42">
        <v>30</v>
      </c>
      <c r="B40" s="26">
        <v>200742808</v>
      </c>
      <c r="C40" s="27" t="s">
        <v>75</v>
      </c>
      <c r="D40" s="24">
        <v>4.5599999999999996</v>
      </c>
      <c r="E40" s="24">
        <f>66*0.14</f>
        <v>9.24</v>
      </c>
      <c r="F40" s="24">
        <f>65*0.14</f>
        <v>9.1000000000000014</v>
      </c>
      <c r="G40" s="24">
        <v>28.63</v>
      </c>
      <c r="H40" s="24">
        <f t="shared" si="0"/>
        <v>51.530000000000008</v>
      </c>
      <c r="I40" s="24">
        <v>10.4</v>
      </c>
      <c r="J40" s="25">
        <f t="shared" si="3"/>
        <v>61.930000000000007</v>
      </c>
    </row>
    <row r="41" spans="1:10">
      <c r="A41" s="42">
        <v>31</v>
      </c>
      <c r="B41" s="30">
        <v>200743770</v>
      </c>
      <c r="C41" s="23" t="s">
        <v>76</v>
      </c>
      <c r="D41" s="24">
        <v>4.6399999999999997</v>
      </c>
      <c r="E41" s="24">
        <f>73*0.14</f>
        <v>10.220000000000001</v>
      </c>
      <c r="F41" s="24">
        <f>60*0.14</f>
        <v>8.4</v>
      </c>
      <c r="G41" s="24">
        <v>30.2</v>
      </c>
      <c r="H41" s="24">
        <f t="shared" si="0"/>
        <v>53.46</v>
      </c>
      <c r="I41" s="24">
        <v>9.6</v>
      </c>
      <c r="J41" s="25">
        <f t="shared" si="3"/>
        <v>63.06</v>
      </c>
    </row>
    <row r="42" spans="1:10">
      <c r="A42" s="42">
        <v>32</v>
      </c>
      <c r="B42" s="30">
        <v>200810134</v>
      </c>
      <c r="C42" s="23" t="s">
        <v>77</v>
      </c>
      <c r="D42" s="24">
        <v>5.6</v>
      </c>
      <c r="E42" s="24">
        <f>80*0.14</f>
        <v>11.200000000000001</v>
      </c>
      <c r="F42" s="24">
        <f>77*0.14</f>
        <v>10.780000000000001</v>
      </c>
      <c r="G42" s="24">
        <v>32.85</v>
      </c>
      <c r="H42" s="24">
        <f t="shared" si="0"/>
        <v>60.430000000000007</v>
      </c>
      <c r="I42" s="24">
        <v>12.8</v>
      </c>
      <c r="J42" s="25">
        <f t="shared" si="3"/>
        <v>73.23</v>
      </c>
    </row>
    <row r="43" spans="1:10">
      <c r="A43" s="42">
        <v>33</v>
      </c>
      <c r="B43" s="26">
        <v>200840023</v>
      </c>
      <c r="C43" s="27" t="s">
        <v>78</v>
      </c>
      <c r="D43" s="24">
        <v>5.12</v>
      </c>
      <c r="E43" s="24">
        <v>10.6</v>
      </c>
      <c r="F43" s="24">
        <v>10</v>
      </c>
      <c r="G43" s="24">
        <v>34.840000000000003</v>
      </c>
      <c r="H43" s="24">
        <f t="shared" si="0"/>
        <v>60.56</v>
      </c>
      <c r="I43" s="24">
        <v>9.4</v>
      </c>
      <c r="J43" s="25">
        <f t="shared" si="3"/>
        <v>69.960000000000008</v>
      </c>
    </row>
    <row r="44" spans="1:10">
      <c r="A44" s="42">
        <v>34</v>
      </c>
      <c r="B44" s="62">
        <v>200840048</v>
      </c>
      <c r="C44" s="63" t="s">
        <v>79</v>
      </c>
      <c r="D44" s="24">
        <v>5.44</v>
      </c>
      <c r="E44" s="24">
        <f>81*0.14</f>
        <v>11.340000000000002</v>
      </c>
      <c r="F44" s="24">
        <f>95*0.14</f>
        <v>13.3</v>
      </c>
      <c r="G44" s="24">
        <v>34.51</v>
      </c>
      <c r="H44" s="24">
        <f t="shared" si="0"/>
        <v>64.59</v>
      </c>
      <c r="I44" s="24">
        <v>14</v>
      </c>
      <c r="J44" s="25">
        <f t="shared" si="3"/>
        <v>78.59</v>
      </c>
    </row>
    <row r="45" spans="1:10">
      <c r="A45" s="42">
        <v>35</v>
      </c>
      <c r="B45" s="26">
        <v>200840058</v>
      </c>
      <c r="C45" s="28" t="s">
        <v>80</v>
      </c>
      <c r="D45" s="24">
        <v>6.88</v>
      </c>
      <c r="E45" s="24">
        <f>89*0.14</f>
        <v>12.46</v>
      </c>
      <c r="F45" s="24">
        <f>88*0.14</f>
        <v>12.32</v>
      </c>
      <c r="G45" s="24">
        <v>35.65</v>
      </c>
      <c r="H45" s="24">
        <f t="shared" si="0"/>
        <v>67.31</v>
      </c>
      <c r="I45" s="24">
        <v>14.2</v>
      </c>
      <c r="J45" s="25">
        <f t="shared" si="3"/>
        <v>81.510000000000005</v>
      </c>
    </row>
    <row r="46" spans="1:10">
      <c r="A46" s="42">
        <v>36</v>
      </c>
      <c r="B46" s="60">
        <v>200840060</v>
      </c>
      <c r="C46" s="61" t="s">
        <v>81</v>
      </c>
      <c r="D46" s="24">
        <v>6.4</v>
      </c>
      <c r="E46" s="24">
        <f>98*0.14</f>
        <v>13.72</v>
      </c>
      <c r="F46" s="24">
        <f>80*0.14</f>
        <v>11.200000000000001</v>
      </c>
      <c r="G46" s="24">
        <v>36.130000000000003</v>
      </c>
      <c r="H46" s="24">
        <f t="shared" si="0"/>
        <v>67.45</v>
      </c>
      <c r="I46" s="24">
        <v>17.600000000000001</v>
      </c>
      <c r="J46" s="25">
        <f t="shared" si="3"/>
        <v>85.050000000000011</v>
      </c>
    </row>
    <row r="47" spans="1:10">
      <c r="A47" s="42">
        <v>37</v>
      </c>
      <c r="B47" s="26">
        <v>200840068</v>
      </c>
      <c r="C47" s="27" t="s">
        <v>82</v>
      </c>
      <c r="D47" s="24">
        <v>5.28</v>
      </c>
      <c r="E47" s="24">
        <f>90*0.143</f>
        <v>12.87</v>
      </c>
      <c r="F47" s="24">
        <f>75*0.14</f>
        <v>10.500000000000002</v>
      </c>
      <c r="G47" s="24">
        <v>27</v>
      </c>
      <c r="H47" s="24">
        <f t="shared" si="0"/>
        <v>55.65</v>
      </c>
      <c r="I47" s="24">
        <v>13.8</v>
      </c>
      <c r="J47" s="25">
        <f t="shared" si="3"/>
        <v>69.45</v>
      </c>
    </row>
    <row r="48" spans="1:10">
      <c r="A48" s="42">
        <v>38</v>
      </c>
      <c r="B48" s="60">
        <v>200840080</v>
      </c>
      <c r="C48" s="61" t="s">
        <v>83</v>
      </c>
      <c r="D48" s="24">
        <v>6.4</v>
      </c>
      <c r="E48" s="24">
        <f>87*0.14</f>
        <v>12.180000000000001</v>
      </c>
      <c r="F48" s="24">
        <f>85*0.14</f>
        <v>11.9</v>
      </c>
      <c r="G48" s="24">
        <v>31.28</v>
      </c>
      <c r="H48" s="24">
        <f t="shared" si="0"/>
        <v>61.76</v>
      </c>
      <c r="I48" s="24">
        <v>13</v>
      </c>
      <c r="J48" s="25">
        <f t="shared" si="3"/>
        <v>74.759999999999991</v>
      </c>
    </row>
    <row r="49" spans="1:12">
      <c r="A49" s="42">
        <v>39</v>
      </c>
      <c r="B49" s="30">
        <v>200840113</v>
      </c>
      <c r="C49" s="23" t="s">
        <v>84</v>
      </c>
      <c r="D49" s="24">
        <v>5.84</v>
      </c>
      <c r="E49" s="24">
        <f>77*0.14</f>
        <v>10.780000000000001</v>
      </c>
      <c r="F49" s="24">
        <f>77*0.14</f>
        <v>10.780000000000001</v>
      </c>
      <c r="G49" s="24">
        <v>29.38</v>
      </c>
      <c r="H49" s="24">
        <f t="shared" si="0"/>
        <v>56.78</v>
      </c>
      <c r="I49" s="24">
        <v>10.8</v>
      </c>
      <c r="J49" s="25">
        <f t="shared" si="3"/>
        <v>67.58</v>
      </c>
    </row>
    <row r="50" spans="1:12">
      <c r="A50" s="56">
        <v>40</v>
      </c>
      <c r="B50" s="72">
        <v>200840123</v>
      </c>
      <c r="C50" s="73" t="s">
        <v>85</v>
      </c>
      <c r="D50" s="57">
        <v>5.76</v>
      </c>
      <c r="E50" s="57">
        <v>12.04</v>
      </c>
      <c r="F50" s="57">
        <f>87*0.14</f>
        <v>12.180000000000001</v>
      </c>
      <c r="G50" s="57">
        <v>30.41</v>
      </c>
      <c r="H50" s="57">
        <f t="shared" si="0"/>
        <v>60.39</v>
      </c>
      <c r="I50" s="57">
        <v>14.2</v>
      </c>
      <c r="J50" s="58">
        <f t="shared" si="3"/>
        <v>74.59</v>
      </c>
    </row>
    <row r="51" spans="1:12">
      <c r="A51" s="59">
        <v>41</v>
      </c>
      <c r="B51" s="26">
        <v>200840172</v>
      </c>
      <c r="C51" s="27" t="s">
        <v>86</v>
      </c>
      <c r="D51" s="24">
        <v>6.32</v>
      </c>
      <c r="E51" s="24">
        <f>98*0.14</f>
        <v>13.72</v>
      </c>
      <c r="F51" s="24">
        <f>92*0.14</f>
        <v>12.88</v>
      </c>
      <c r="G51" s="24">
        <v>33.18</v>
      </c>
      <c r="H51" s="24">
        <f t="shared" si="0"/>
        <v>66.099999999999994</v>
      </c>
      <c r="I51" s="24">
        <v>14.2</v>
      </c>
      <c r="J51" s="25">
        <f t="shared" si="3"/>
        <v>80.3</v>
      </c>
    </row>
    <row r="52" spans="1:12">
      <c r="A52" s="59">
        <v>42</v>
      </c>
      <c r="B52" s="30">
        <v>200840180</v>
      </c>
      <c r="C52" s="31" t="s">
        <v>87</v>
      </c>
      <c r="D52" s="24">
        <v>5.36</v>
      </c>
      <c r="E52" s="24">
        <f>72*0.14</f>
        <v>10.080000000000002</v>
      </c>
      <c r="F52" s="24">
        <f>60*0.14</f>
        <v>8.4</v>
      </c>
      <c r="G52" s="24">
        <v>31.68</v>
      </c>
      <c r="H52" s="24">
        <f t="shared" si="0"/>
        <v>55.519999999999996</v>
      </c>
      <c r="I52" s="24">
        <v>13.8</v>
      </c>
      <c r="J52" s="25">
        <f t="shared" si="3"/>
        <v>69.319999999999993</v>
      </c>
    </row>
    <row r="53" spans="1:12">
      <c r="A53" s="59">
        <v>43</v>
      </c>
      <c r="B53" s="26">
        <v>200840221</v>
      </c>
      <c r="C53" s="28" t="s">
        <v>88</v>
      </c>
      <c r="D53" s="24">
        <v>4.6399999999999997</v>
      </c>
      <c r="E53" s="24">
        <f>82*0.14</f>
        <v>11.48</v>
      </c>
      <c r="F53" s="24">
        <f>83*0.14</f>
        <v>11.620000000000001</v>
      </c>
      <c r="G53" s="24">
        <v>33.61</v>
      </c>
      <c r="H53" s="24">
        <f t="shared" si="0"/>
        <v>61.350000000000009</v>
      </c>
      <c r="I53" s="24">
        <v>11.4</v>
      </c>
      <c r="J53" s="25">
        <f t="shared" si="3"/>
        <v>72.750000000000014</v>
      </c>
    </row>
    <row r="54" spans="1:12">
      <c r="A54" s="59">
        <v>44</v>
      </c>
      <c r="B54" s="69">
        <v>200840250</v>
      </c>
      <c r="C54" s="71" t="s">
        <v>89</v>
      </c>
      <c r="D54" s="24">
        <v>5.68</v>
      </c>
      <c r="E54" s="24">
        <f>83*0.14</f>
        <v>11.620000000000001</v>
      </c>
      <c r="F54" s="24">
        <f>82*0.14</f>
        <v>11.48</v>
      </c>
      <c r="G54" s="24">
        <v>33.53</v>
      </c>
      <c r="H54" s="24">
        <f t="shared" si="0"/>
        <v>62.310000000000009</v>
      </c>
      <c r="I54" s="24">
        <v>12</v>
      </c>
      <c r="J54" s="25">
        <f t="shared" si="3"/>
        <v>74.31</v>
      </c>
    </row>
    <row r="55" spans="1:12">
      <c r="A55" s="59">
        <v>45</v>
      </c>
      <c r="B55" s="68">
        <v>200842049</v>
      </c>
      <c r="C55" s="70" t="s">
        <v>90</v>
      </c>
      <c r="D55" s="24">
        <v>7.2</v>
      </c>
      <c r="E55" s="24">
        <f>61*0.14</f>
        <v>8.5400000000000009</v>
      </c>
      <c r="F55" s="24">
        <f>79*0.14</f>
        <v>11.06</v>
      </c>
      <c r="G55" s="24">
        <v>27.55</v>
      </c>
      <c r="H55" s="24">
        <f t="shared" si="0"/>
        <v>54.35</v>
      </c>
      <c r="I55" s="24">
        <v>11.4</v>
      </c>
      <c r="J55" s="25">
        <f t="shared" si="3"/>
        <v>65.75</v>
      </c>
    </row>
    <row r="56" spans="1:12">
      <c r="A56" s="59">
        <v>46</v>
      </c>
      <c r="B56" s="69">
        <v>200842102</v>
      </c>
      <c r="C56" s="71" t="s">
        <v>91</v>
      </c>
      <c r="D56" s="24">
        <v>5.52</v>
      </c>
      <c r="E56" s="24">
        <f>66*0.14</f>
        <v>9.24</v>
      </c>
      <c r="F56" s="24">
        <f>70*0.14</f>
        <v>9.8000000000000007</v>
      </c>
      <c r="G56" s="24">
        <v>31.36</v>
      </c>
      <c r="H56" s="24">
        <f t="shared" si="0"/>
        <v>55.92</v>
      </c>
      <c r="I56" s="24">
        <v>13.6</v>
      </c>
      <c r="J56" s="25">
        <f t="shared" si="3"/>
        <v>69.52</v>
      </c>
    </row>
    <row r="57" spans="1:12">
      <c r="A57" s="59">
        <v>47</v>
      </c>
      <c r="B57" s="59">
        <v>200842127</v>
      </c>
      <c r="C57" s="64" t="s">
        <v>92</v>
      </c>
      <c r="D57" s="24">
        <v>5.92</v>
      </c>
      <c r="E57" s="24">
        <f>77*0.14</f>
        <v>10.780000000000001</v>
      </c>
      <c r="F57" s="24">
        <f>74*0.14</f>
        <v>10.360000000000001</v>
      </c>
      <c r="G57" s="24">
        <v>32.18</v>
      </c>
      <c r="H57" s="24">
        <f t="shared" si="0"/>
        <v>59.24</v>
      </c>
      <c r="I57" s="24">
        <v>11.8</v>
      </c>
      <c r="J57" s="25">
        <f t="shared" si="3"/>
        <v>71.040000000000006</v>
      </c>
    </row>
    <row r="58" spans="1:12">
      <c r="A58" s="32"/>
      <c r="B58" s="32"/>
      <c r="C58" s="33"/>
      <c r="D58" s="34"/>
      <c r="E58" s="34"/>
      <c r="F58" s="34"/>
      <c r="G58" s="34"/>
      <c r="H58" s="34"/>
      <c r="I58" s="34"/>
      <c r="J58" s="34"/>
      <c r="K58" s="34"/>
      <c r="L58" s="35"/>
    </row>
    <row r="59" spans="1:12">
      <c r="A59" s="32"/>
      <c r="B59" s="32"/>
      <c r="C59" s="33"/>
      <c r="D59" s="34"/>
      <c r="E59" s="34"/>
      <c r="F59" s="34"/>
      <c r="G59" s="34"/>
      <c r="H59" s="34"/>
      <c r="I59" s="34"/>
      <c r="J59" s="34"/>
      <c r="K59" s="34"/>
      <c r="L59" s="35"/>
    </row>
    <row r="60" spans="1:12" ht="17.25" thickBot="1">
      <c r="A60" s="36"/>
      <c r="B60" s="36"/>
      <c r="C60" s="37"/>
      <c r="D60" s="34"/>
      <c r="E60" s="34"/>
      <c r="F60" s="34"/>
      <c r="G60" s="34"/>
      <c r="H60" s="38"/>
      <c r="I60" s="38"/>
      <c r="J60" s="38"/>
      <c r="K60" s="9"/>
      <c r="L60" s="35"/>
    </row>
    <row r="61" spans="1:12">
      <c r="H61" s="74" t="s">
        <v>116</v>
      </c>
      <c r="I61" s="74"/>
      <c r="J61" s="74"/>
      <c r="L61" s="1"/>
    </row>
    <row r="62" spans="1:12">
      <c r="D62" s="39"/>
      <c r="H62" s="74" t="s">
        <v>24</v>
      </c>
      <c r="I62" s="74"/>
      <c r="J62" s="74"/>
      <c r="L62" s="1"/>
    </row>
    <row r="63" spans="1:12">
      <c r="D63" s="39"/>
      <c r="H63" s="74" t="s">
        <v>117</v>
      </c>
      <c r="I63" s="74"/>
      <c r="J63" s="74"/>
      <c r="L63" s="1"/>
    </row>
  </sheetData>
  <sortState ref="B12:J57">
    <sortCondition ref="B11"/>
  </sortState>
  <mergeCells count="3">
    <mergeCell ref="H61:J61"/>
    <mergeCell ref="H62:J62"/>
    <mergeCell ref="H63:J63"/>
  </mergeCells>
  <printOptions horizontalCentered="1" verticalCentered="1"/>
  <pageMargins left="0.82" right="0.59055118110236227" top="0.74803149606299213" bottom="0.74803149606299213" header="0.31496062992125984" footer="0.31496062992125984"/>
  <pageSetup scale="80" orientation="landscape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L65"/>
  <sheetViews>
    <sheetView topLeftCell="A33" workbookViewId="0">
      <selection sqref="A1:L65"/>
    </sheetView>
  </sheetViews>
  <sheetFormatPr baseColWidth="10" defaultRowHeight="16.5"/>
  <cols>
    <col min="1" max="1" width="4.140625" style="2" customWidth="1"/>
    <col min="2" max="2" width="10" style="2" bestFit="1" customWidth="1"/>
    <col min="3" max="3" width="35.28515625" style="2" bestFit="1" customWidth="1"/>
    <col min="4" max="4" width="13.28515625" style="2" bestFit="1" customWidth="1"/>
    <col min="5" max="5" width="13.5703125" style="2" bestFit="1" customWidth="1"/>
    <col min="6" max="6" width="13.28515625" style="2" bestFit="1" customWidth="1"/>
    <col min="7" max="8" width="13.42578125" style="2" bestFit="1" customWidth="1"/>
    <col min="9" max="9" width="6.5703125" style="2" bestFit="1" customWidth="1"/>
    <col min="10" max="10" width="12.85546875" style="2" bestFit="1" customWidth="1"/>
    <col min="11" max="11" width="14.42578125" style="2" bestFit="1" customWidth="1"/>
    <col min="12" max="12" width="7.5703125" style="2" bestFit="1" customWidth="1"/>
    <col min="13" max="16384" width="11.42578125" style="2"/>
  </cols>
  <sheetData>
    <row r="1" spans="1:12" ht="17.25" thickBot="1">
      <c r="A1" s="1" t="s">
        <v>0</v>
      </c>
      <c r="I1" s="3"/>
    </row>
    <row r="2" spans="1:12">
      <c r="A2" s="1" t="s">
        <v>1</v>
      </c>
      <c r="F2" s="4"/>
      <c r="G2" s="5"/>
      <c r="H2" s="6"/>
      <c r="I2" s="7"/>
    </row>
    <row r="3" spans="1:12">
      <c r="A3" s="8" t="s">
        <v>2</v>
      </c>
      <c r="B3" s="9"/>
      <c r="E3" s="7"/>
      <c r="F3" s="10"/>
      <c r="G3" s="11"/>
      <c r="H3" s="12"/>
      <c r="I3" s="7"/>
    </row>
    <row r="4" spans="1:12" ht="17.25" thickBot="1">
      <c r="A4" s="13" t="s">
        <v>3</v>
      </c>
      <c r="B4" s="9"/>
      <c r="E4" s="7"/>
      <c r="F4" s="10"/>
      <c r="G4" s="11"/>
      <c r="H4" s="12"/>
      <c r="I4" s="7"/>
    </row>
    <row r="5" spans="1:12" ht="17.25" thickBot="1">
      <c r="A5" s="14" t="s">
        <v>25</v>
      </c>
      <c r="B5" s="15"/>
      <c r="C5" s="16"/>
      <c r="E5" s="7"/>
      <c r="F5" s="17"/>
      <c r="G5" s="18"/>
      <c r="H5" s="19"/>
      <c r="I5" s="7"/>
    </row>
    <row r="6" spans="1:12">
      <c r="A6" s="8"/>
      <c r="B6" s="9"/>
      <c r="E6" s="7"/>
      <c r="I6" s="3"/>
    </row>
    <row r="7" spans="1:12">
      <c r="A7" s="1" t="s">
        <v>4</v>
      </c>
      <c r="C7" s="20" t="s">
        <v>118</v>
      </c>
      <c r="I7" s="3"/>
    </row>
    <row r="8" spans="1:12">
      <c r="A8" s="1" t="s">
        <v>5</v>
      </c>
      <c r="C8" s="20" t="s">
        <v>119</v>
      </c>
    </row>
    <row r="9" spans="1:12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>
      <c r="A10" s="1"/>
      <c r="C10" s="22" t="s">
        <v>6</v>
      </c>
      <c r="D10" s="22" t="s">
        <v>7</v>
      </c>
      <c r="E10" s="22" t="s">
        <v>7</v>
      </c>
      <c r="F10" s="22" t="s">
        <v>7</v>
      </c>
      <c r="G10" s="22" t="s">
        <v>7</v>
      </c>
      <c r="H10" s="22" t="s">
        <v>7</v>
      </c>
      <c r="I10" s="22" t="s">
        <v>8</v>
      </c>
      <c r="J10" s="22" t="s">
        <v>9</v>
      </c>
      <c r="K10" s="22" t="s">
        <v>10</v>
      </c>
      <c r="L10" s="22" t="s">
        <v>11</v>
      </c>
    </row>
    <row r="11" spans="1:12">
      <c r="A11" s="22" t="s">
        <v>12</v>
      </c>
      <c r="B11" s="22" t="s">
        <v>13</v>
      </c>
      <c r="C11" s="22" t="s">
        <v>14</v>
      </c>
      <c r="D11" s="22" t="s">
        <v>15</v>
      </c>
      <c r="E11" s="22" t="s">
        <v>16</v>
      </c>
      <c r="F11" s="22" t="s">
        <v>17</v>
      </c>
      <c r="G11" s="22" t="s">
        <v>18</v>
      </c>
      <c r="H11" s="22" t="s">
        <v>19</v>
      </c>
      <c r="I11" s="22" t="s">
        <v>20</v>
      </c>
      <c r="J11" s="22" t="s">
        <v>21</v>
      </c>
      <c r="K11" s="22" t="s">
        <v>22</v>
      </c>
      <c r="L11" s="22" t="s">
        <v>23</v>
      </c>
    </row>
    <row r="12" spans="1:12">
      <c r="A12" s="40">
        <v>1</v>
      </c>
      <c r="B12" s="43">
        <v>200540251</v>
      </c>
      <c r="C12" s="44" t="s">
        <v>32</v>
      </c>
      <c r="D12" s="49">
        <v>4.75</v>
      </c>
      <c r="E12" s="24">
        <v>8.4</v>
      </c>
      <c r="F12" s="24">
        <v>5.75</v>
      </c>
      <c r="G12" s="24">
        <v>4.32</v>
      </c>
      <c r="H12" s="24">
        <v>4.75</v>
      </c>
      <c r="I12" s="24">
        <v>21.18</v>
      </c>
      <c r="J12" s="24">
        <f>+I12+H12+G12+F12+E12+D12</f>
        <v>49.15</v>
      </c>
      <c r="K12" s="24">
        <v>12.01</v>
      </c>
      <c r="L12" s="25">
        <f>+K12+J12</f>
        <v>61.16</v>
      </c>
    </row>
    <row r="13" spans="1:12">
      <c r="A13" s="41">
        <v>2</v>
      </c>
      <c r="B13" s="45">
        <v>200540311</v>
      </c>
      <c r="C13" s="46" t="s">
        <v>33</v>
      </c>
      <c r="D13" s="49">
        <v>6.05</v>
      </c>
      <c r="E13" s="24">
        <v>7.3</v>
      </c>
      <c r="F13" s="24">
        <v>3.36</v>
      </c>
      <c r="G13" s="24">
        <v>4.1399999999999997</v>
      </c>
      <c r="H13" s="24">
        <v>3.88</v>
      </c>
      <c r="I13" s="24">
        <v>21.36</v>
      </c>
      <c r="J13" s="24">
        <f t="shared" ref="J13:J59" si="0">+I13+H13+G13+F13+E13+D13</f>
        <v>46.089999999999996</v>
      </c>
      <c r="K13" s="24">
        <v>9.58</v>
      </c>
      <c r="L13" s="25">
        <f t="shared" ref="L13:L59" si="1">+K13+J13</f>
        <v>55.669999999999995</v>
      </c>
    </row>
    <row r="14" spans="1:12">
      <c r="A14" s="42">
        <v>3</v>
      </c>
      <c r="B14" s="45">
        <v>200540491</v>
      </c>
      <c r="C14" s="48" t="s">
        <v>39</v>
      </c>
      <c r="D14" s="49">
        <v>5.9</v>
      </c>
      <c r="E14" s="24">
        <v>8.6999999999999993</v>
      </c>
      <c r="F14" s="24">
        <v>3.76</v>
      </c>
      <c r="G14" s="24">
        <v>3.49</v>
      </c>
      <c r="H14" s="24">
        <v>5.7</v>
      </c>
      <c r="I14" s="24">
        <v>19.04</v>
      </c>
      <c r="J14" s="24">
        <f t="shared" si="0"/>
        <v>46.589999999999996</v>
      </c>
      <c r="K14" s="24">
        <v>9.24</v>
      </c>
      <c r="L14" s="25">
        <f t="shared" si="1"/>
        <v>55.83</v>
      </c>
    </row>
    <row r="15" spans="1:12">
      <c r="A15" s="41">
        <v>4</v>
      </c>
      <c r="B15" s="43">
        <v>200640192</v>
      </c>
      <c r="C15" s="46" t="s">
        <v>41</v>
      </c>
      <c r="D15" s="49">
        <v>3.45</v>
      </c>
      <c r="E15" s="24">
        <v>8.5399999999999991</v>
      </c>
      <c r="F15" s="24">
        <v>2.31</v>
      </c>
      <c r="G15" s="24">
        <v>1.69</v>
      </c>
      <c r="H15" s="24">
        <v>0.6</v>
      </c>
      <c r="I15" s="24">
        <v>20.05</v>
      </c>
      <c r="J15" s="24">
        <f t="shared" si="0"/>
        <v>36.64</v>
      </c>
      <c r="K15" s="24" t="s">
        <v>123</v>
      </c>
      <c r="L15" s="25">
        <v>36.64</v>
      </c>
    </row>
    <row r="16" spans="1:12">
      <c r="A16" s="41">
        <v>5</v>
      </c>
      <c r="B16" s="45">
        <v>200640214</v>
      </c>
      <c r="C16" s="48" t="s">
        <v>42</v>
      </c>
      <c r="D16" s="49">
        <v>7.3</v>
      </c>
      <c r="E16" s="24">
        <v>8.0500000000000007</v>
      </c>
      <c r="F16" s="24">
        <v>4.5599999999999996</v>
      </c>
      <c r="G16" s="24">
        <v>6.33</v>
      </c>
      <c r="H16" s="24">
        <v>4.2300000000000004</v>
      </c>
      <c r="I16" s="24">
        <v>20.16</v>
      </c>
      <c r="J16" s="24">
        <f t="shared" si="0"/>
        <v>50.629999999999995</v>
      </c>
      <c r="K16" s="24">
        <v>11.22</v>
      </c>
      <c r="L16" s="25">
        <f t="shared" si="1"/>
        <v>61.849999999999994</v>
      </c>
    </row>
    <row r="17" spans="1:12">
      <c r="A17" s="41">
        <v>6</v>
      </c>
      <c r="B17" s="43">
        <v>200640323</v>
      </c>
      <c r="C17" s="47" t="s">
        <v>47</v>
      </c>
      <c r="D17" s="49">
        <v>4.5</v>
      </c>
      <c r="E17" s="24">
        <v>6.27</v>
      </c>
      <c r="F17" s="24">
        <v>3.2</v>
      </c>
      <c r="G17" s="24">
        <v>4.59</v>
      </c>
      <c r="H17" s="24">
        <v>5.4</v>
      </c>
      <c r="I17" s="24">
        <v>24.38</v>
      </c>
      <c r="J17" s="24">
        <f t="shared" si="0"/>
        <v>48.34</v>
      </c>
      <c r="K17" s="24">
        <v>9.9700000000000006</v>
      </c>
      <c r="L17" s="25">
        <f t="shared" si="1"/>
        <v>58.31</v>
      </c>
    </row>
    <row r="18" spans="1:12">
      <c r="A18" s="41">
        <v>7</v>
      </c>
      <c r="B18" s="45">
        <v>200640325</v>
      </c>
      <c r="C18" s="48" t="s">
        <v>48</v>
      </c>
      <c r="D18" s="49">
        <v>8.0500000000000007</v>
      </c>
      <c r="E18" s="24">
        <v>8.1</v>
      </c>
      <c r="F18" s="24">
        <v>4.46</v>
      </c>
      <c r="G18" s="24">
        <v>4.46</v>
      </c>
      <c r="H18" s="24">
        <v>5.95</v>
      </c>
      <c r="I18" s="24">
        <v>19.77</v>
      </c>
      <c r="J18" s="24">
        <f t="shared" si="0"/>
        <v>50.790000000000006</v>
      </c>
      <c r="K18" s="24">
        <v>11.74</v>
      </c>
      <c r="L18" s="25">
        <f t="shared" si="1"/>
        <v>62.530000000000008</v>
      </c>
    </row>
    <row r="19" spans="1:12">
      <c r="A19" s="41">
        <v>8</v>
      </c>
      <c r="B19" s="43">
        <v>200640412</v>
      </c>
      <c r="C19" s="44" t="s">
        <v>49</v>
      </c>
      <c r="D19" s="49">
        <v>3.45</v>
      </c>
      <c r="E19" s="24">
        <v>5.01</v>
      </c>
      <c r="F19" s="24">
        <v>3.03</v>
      </c>
      <c r="G19" s="24">
        <v>2.4700000000000002</v>
      </c>
      <c r="H19" s="24">
        <v>3.5</v>
      </c>
      <c r="I19" s="24">
        <v>18.62</v>
      </c>
      <c r="J19" s="24">
        <f t="shared" si="0"/>
        <v>36.080000000000005</v>
      </c>
      <c r="K19" s="24" t="s">
        <v>123</v>
      </c>
      <c r="L19" s="25">
        <v>36.08</v>
      </c>
    </row>
    <row r="20" spans="1:12">
      <c r="A20" s="41">
        <v>9</v>
      </c>
      <c r="B20" s="45">
        <v>200640572</v>
      </c>
      <c r="C20" s="48" t="s">
        <v>51</v>
      </c>
      <c r="D20" s="49">
        <v>5.6</v>
      </c>
      <c r="E20" s="24">
        <v>3.7</v>
      </c>
      <c r="F20" s="24">
        <v>2.12</v>
      </c>
      <c r="G20" s="24">
        <v>3.27</v>
      </c>
      <c r="H20" s="24">
        <v>3.3</v>
      </c>
      <c r="I20" s="24">
        <v>24.37</v>
      </c>
      <c r="J20" s="24">
        <f t="shared" si="0"/>
        <v>42.360000000000007</v>
      </c>
      <c r="K20" s="24">
        <v>10.17</v>
      </c>
      <c r="L20" s="25">
        <f t="shared" si="1"/>
        <v>52.530000000000008</v>
      </c>
    </row>
    <row r="21" spans="1:12">
      <c r="A21" s="41">
        <v>10</v>
      </c>
      <c r="B21" s="45">
        <v>200641222</v>
      </c>
      <c r="C21" s="48" t="s">
        <v>52</v>
      </c>
      <c r="D21" s="49">
        <v>4.45</v>
      </c>
      <c r="E21" s="24">
        <v>6.9</v>
      </c>
      <c r="F21" s="24">
        <v>4.84</v>
      </c>
      <c r="G21" s="24">
        <v>4.7</v>
      </c>
      <c r="H21" s="24">
        <v>6.13</v>
      </c>
      <c r="I21" s="24">
        <v>22.26</v>
      </c>
      <c r="J21" s="24">
        <f t="shared" si="0"/>
        <v>49.280000000000008</v>
      </c>
      <c r="K21" s="24">
        <v>15.89</v>
      </c>
      <c r="L21" s="25">
        <f t="shared" si="1"/>
        <v>65.170000000000016</v>
      </c>
    </row>
    <row r="22" spans="1:12">
      <c r="A22" s="41">
        <v>11</v>
      </c>
      <c r="B22" s="45">
        <v>200680019</v>
      </c>
      <c r="C22" s="48" t="s">
        <v>53</v>
      </c>
      <c r="D22" s="49">
        <v>8</v>
      </c>
      <c r="E22" s="24">
        <v>8</v>
      </c>
      <c r="F22" s="24">
        <v>4.66</v>
      </c>
      <c r="G22" s="24">
        <v>4.5999999999999996</v>
      </c>
      <c r="H22" s="24">
        <v>2.2999999999999998</v>
      </c>
      <c r="I22" s="24">
        <v>19.16</v>
      </c>
      <c r="J22" s="24">
        <f t="shared" si="0"/>
        <v>46.72</v>
      </c>
      <c r="K22" s="24">
        <v>12.99</v>
      </c>
      <c r="L22" s="25">
        <f t="shared" si="1"/>
        <v>59.71</v>
      </c>
    </row>
    <row r="23" spans="1:12">
      <c r="A23" s="41">
        <v>12</v>
      </c>
      <c r="B23" s="45">
        <v>200741732</v>
      </c>
      <c r="C23" s="48" t="s">
        <v>54</v>
      </c>
      <c r="D23" s="49">
        <v>3.15</v>
      </c>
      <c r="E23" s="24">
        <v>3.2</v>
      </c>
      <c r="F23" s="24">
        <v>2.0299999999999998</v>
      </c>
      <c r="G23" s="24">
        <v>5.28</v>
      </c>
      <c r="H23" s="29">
        <v>8</v>
      </c>
      <c r="I23" s="29">
        <v>24.55</v>
      </c>
      <c r="J23" s="24">
        <f t="shared" si="0"/>
        <v>46.21</v>
      </c>
      <c r="K23" s="24" t="s">
        <v>124</v>
      </c>
      <c r="L23" s="25">
        <v>46.21</v>
      </c>
    </row>
    <row r="24" spans="1:12">
      <c r="A24" s="41">
        <v>13</v>
      </c>
      <c r="B24" s="45">
        <v>200741740</v>
      </c>
      <c r="C24" s="48" t="s">
        <v>55</v>
      </c>
      <c r="D24" s="49">
        <v>6</v>
      </c>
      <c r="E24" s="24">
        <v>4.4000000000000004</v>
      </c>
      <c r="F24" s="24">
        <v>3.66</v>
      </c>
      <c r="G24" s="24">
        <v>3.35</v>
      </c>
      <c r="H24" s="29">
        <v>2</v>
      </c>
      <c r="I24" s="29">
        <v>23.99</v>
      </c>
      <c r="J24" s="24">
        <f t="shared" si="0"/>
        <v>43.4</v>
      </c>
      <c r="K24" s="24">
        <v>8.8000000000000007</v>
      </c>
      <c r="L24" s="25">
        <f t="shared" si="1"/>
        <v>52.2</v>
      </c>
    </row>
    <row r="25" spans="1:12">
      <c r="A25" s="41">
        <v>14</v>
      </c>
      <c r="B25" s="43">
        <v>200741743</v>
      </c>
      <c r="C25" s="44" t="s">
        <v>56</v>
      </c>
      <c r="D25" s="49">
        <v>4.3</v>
      </c>
      <c r="E25" s="24">
        <v>5.49</v>
      </c>
      <c r="F25" s="24">
        <v>3.51</v>
      </c>
      <c r="G25" s="24">
        <v>3.88</v>
      </c>
      <c r="H25" s="29">
        <v>5.5</v>
      </c>
      <c r="I25" s="29">
        <v>25.99</v>
      </c>
      <c r="J25" s="24">
        <f t="shared" si="0"/>
        <v>48.669999999999995</v>
      </c>
      <c r="K25" s="24">
        <v>5.95</v>
      </c>
      <c r="L25" s="25">
        <f t="shared" si="1"/>
        <v>54.62</v>
      </c>
    </row>
    <row r="26" spans="1:12">
      <c r="A26" s="40">
        <v>15</v>
      </c>
      <c r="B26" s="43">
        <v>200741776</v>
      </c>
      <c r="C26" s="44" t="s">
        <v>57</v>
      </c>
      <c r="D26" s="49">
        <v>6.25</v>
      </c>
      <c r="E26" s="24">
        <v>8.9499999999999993</v>
      </c>
      <c r="F26" s="24">
        <v>4.33</v>
      </c>
      <c r="G26" s="24">
        <v>4.5999999999999996</v>
      </c>
      <c r="H26" s="29">
        <v>6.01</v>
      </c>
      <c r="I26" s="29">
        <v>21.99</v>
      </c>
      <c r="J26" s="24">
        <f t="shared" si="0"/>
        <v>52.129999999999995</v>
      </c>
      <c r="K26" s="24">
        <v>5.14</v>
      </c>
      <c r="L26" s="25">
        <f t="shared" si="1"/>
        <v>57.269999999999996</v>
      </c>
    </row>
    <row r="27" spans="1:12">
      <c r="A27" s="40">
        <v>16</v>
      </c>
      <c r="B27" s="45">
        <v>200741779</v>
      </c>
      <c r="C27" s="48" t="s">
        <v>58</v>
      </c>
      <c r="D27" s="49">
        <v>6.95</v>
      </c>
      <c r="E27" s="24">
        <v>7.1</v>
      </c>
      <c r="F27" s="24">
        <v>4.12</v>
      </c>
      <c r="G27" s="24">
        <v>4.7300000000000004</v>
      </c>
      <c r="H27" s="24">
        <v>6</v>
      </c>
      <c r="I27" s="24">
        <v>22.05</v>
      </c>
      <c r="J27" s="24">
        <f t="shared" si="0"/>
        <v>50.95</v>
      </c>
      <c r="K27" s="24">
        <v>13.71</v>
      </c>
      <c r="L27" s="25">
        <f t="shared" si="1"/>
        <v>64.66</v>
      </c>
    </row>
    <row r="28" spans="1:12">
      <c r="A28" s="40">
        <v>17</v>
      </c>
      <c r="B28" s="45">
        <v>200741784</v>
      </c>
      <c r="C28" s="48" t="s">
        <v>59</v>
      </c>
      <c r="D28" s="49">
        <v>5.65</v>
      </c>
      <c r="E28" s="24">
        <v>8.9499999999999993</v>
      </c>
      <c r="F28" s="24">
        <v>2.76</v>
      </c>
      <c r="G28" s="24">
        <v>4.79</v>
      </c>
      <c r="H28" s="24">
        <v>0</v>
      </c>
      <c r="I28" s="24">
        <v>23.19</v>
      </c>
      <c r="J28" s="24">
        <f t="shared" si="0"/>
        <v>45.339999999999996</v>
      </c>
      <c r="K28" s="24" t="s">
        <v>124</v>
      </c>
      <c r="L28" s="25">
        <v>45.34</v>
      </c>
    </row>
    <row r="29" spans="1:12">
      <c r="A29" s="40">
        <v>18</v>
      </c>
      <c r="B29" s="43">
        <v>200741795</v>
      </c>
      <c r="C29" s="47" t="s">
        <v>60</v>
      </c>
      <c r="D29" s="49">
        <v>4.3</v>
      </c>
      <c r="E29" s="24">
        <v>2.37</v>
      </c>
      <c r="F29" s="24">
        <v>4.58</v>
      </c>
      <c r="G29" s="24">
        <v>3.69</v>
      </c>
      <c r="H29" s="24">
        <v>4</v>
      </c>
      <c r="I29" s="24">
        <v>24.98</v>
      </c>
      <c r="J29" s="24">
        <f t="shared" si="0"/>
        <v>43.919999999999995</v>
      </c>
      <c r="K29" s="24">
        <v>12.62</v>
      </c>
      <c r="L29" s="25">
        <f t="shared" si="1"/>
        <v>56.539999999999992</v>
      </c>
    </row>
    <row r="30" spans="1:12">
      <c r="A30" s="42">
        <v>19</v>
      </c>
      <c r="B30" s="45">
        <v>200741804</v>
      </c>
      <c r="C30" s="48" t="s">
        <v>61</v>
      </c>
      <c r="D30" s="49">
        <v>4.25</v>
      </c>
      <c r="E30" s="24">
        <v>5.3</v>
      </c>
      <c r="F30" s="24">
        <v>2.96</v>
      </c>
      <c r="G30" s="24">
        <v>3.79</v>
      </c>
      <c r="H30" s="24">
        <v>3.65</v>
      </c>
      <c r="I30" s="24">
        <v>25.49</v>
      </c>
      <c r="J30" s="24">
        <f t="shared" si="0"/>
        <v>45.44</v>
      </c>
      <c r="K30" s="24">
        <v>11.86</v>
      </c>
      <c r="L30" s="25">
        <f t="shared" si="1"/>
        <v>57.3</v>
      </c>
    </row>
    <row r="31" spans="1:12">
      <c r="A31" s="42">
        <v>20</v>
      </c>
      <c r="B31" s="45">
        <v>200741826</v>
      </c>
      <c r="C31" s="48" t="s">
        <v>62</v>
      </c>
      <c r="D31" s="49">
        <v>4.75</v>
      </c>
      <c r="E31" s="24">
        <v>6.81</v>
      </c>
      <c r="F31" s="24">
        <v>3.05</v>
      </c>
      <c r="G31" s="24">
        <v>3.53</v>
      </c>
      <c r="H31" s="24">
        <v>1.7</v>
      </c>
      <c r="I31" s="24">
        <v>20.98</v>
      </c>
      <c r="J31" s="24">
        <f t="shared" si="0"/>
        <v>40.82</v>
      </c>
      <c r="K31" s="24" t="s">
        <v>123</v>
      </c>
      <c r="L31" s="25">
        <v>40.82</v>
      </c>
    </row>
    <row r="32" spans="1:12">
      <c r="A32" s="42">
        <v>21</v>
      </c>
      <c r="B32" s="43">
        <v>200741833</v>
      </c>
      <c r="C32" s="46" t="s">
        <v>64</v>
      </c>
      <c r="D32" s="49">
        <v>5.95</v>
      </c>
      <c r="E32" s="24">
        <v>7.52</v>
      </c>
      <c r="F32" s="24">
        <v>6.73</v>
      </c>
      <c r="G32" s="24">
        <v>6.51</v>
      </c>
      <c r="H32" s="24">
        <v>3.5</v>
      </c>
      <c r="I32" s="24">
        <v>25.02</v>
      </c>
      <c r="J32" s="24">
        <f t="shared" si="0"/>
        <v>55.230000000000004</v>
      </c>
      <c r="K32" s="24">
        <v>13.5</v>
      </c>
      <c r="L32" s="25">
        <f t="shared" si="1"/>
        <v>68.73</v>
      </c>
    </row>
    <row r="33" spans="1:12">
      <c r="A33" s="42">
        <v>22</v>
      </c>
      <c r="B33" s="43">
        <v>200741845</v>
      </c>
      <c r="C33" s="47" t="s">
        <v>65</v>
      </c>
      <c r="D33" s="49">
        <v>6</v>
      </c>
      <c r="E33" s="24">
        <v>6.55</v>
      </c>
      <c r="F33" s="24">
        <v>5.34</v>
      </c>
      <c r="G33" s="24">
        <v>4.82</v>
      </c>
      <c r="H33" s="24">
        <v>8.1999999999999993</v>
      </c>
      <c r="I33" s="24">
        <v>22.25</v>
      </c>
      <c r="J33" s="24">
        <f t="shared" si="0"/>
        <v>53.16</v>
      </c>
      <c r="K33" s="24">
        <v>14.55</v>
      </c>
      <c r="L33" s="25">
        <f t="shared" si="1"/>
        <v>67.709999999999994</v>
      </c>
    </row>
    <row r="34" spans="1:12">
      <c r="A34" s="42">
        <v>23</v>
      </c>
      <c r="B34" s="45">
        <v>200741852</v>
      </c>
      <c r="C34" s="48" t="s">
        <v>67</v>
      </c>
      <c r="D34" s="49">
        <v>5.75</v>
      </c>
      <c r="E34" s="24">
        <v>7.25</v>
      </c>
      <c r="F34" s="24">
        <v>2.97</v>
      </c>
      <c r="G34" s="24">
        <v>3.92</v>
      </c>
      <c r="H34" s="24">
        <v>4.41</v>
      </c>
      <c r="I34" s="24">
        <v>22.06</v>
      </c>
      <c r="J34" s="24">
        <f t="shared" si="0"/>
        <v>46.36</v>
      </c>
      <c r="K34" s="24">
        <v>9.3800000000000008</v>
      </c>
      <c r="L34" s="25">
        <f t="shared" si="1"/>
        <v>55.74</v>
      </c>
    </row>
    <row r="35" spans="1:12">
      <c r="A35" s="42">
        <v>24</v>
      </c>
      <c r="B35" s="45">
        <v>200741860</v>
      </c>
      <c r="C35" s="48" t="s">
        <v>68</v>
      </c>
      <c r="D35" s="49">
        <v>6.15</v>
      </c>
      <c r="E35" s="24">
        <v>7.55</v>
      </c>
      <c r="F35" s="24">
        <v>3.28</v>
      </c>
      <c r="G35" s="24">
        <v>3.59</v>
      </c>
      <c r="H35" s="24">
        <v>2.2000000000000002</v>
      </c>
      <c r="I35" s="24">
        <v>21.35</v>
      </c>
      <c r="J35" s="24">
        <f t="shared" si="0"/>
        <v>44.12</v>
      </c>
      <c r="K35" s="24">
        <v>5.18</v>
      </c>
      <c r="L35" s="25">
        <f t="shared" si="1"/>
        <v>49.3</v>
      </c>
    </row>
    <row r="36" spans="1:12">
      <c r="A36" s="42">
        <v>25</v>
      </c>
      <c r="B36" s="43">
        <v>200742600</v>
      </c>
      <c r="C36" s="47" t="s">
        <v>69</v>
      </c>
      <c r="D36" s="49">
        <v>7.35</v>
      </c>
      <c r="E36" s="24">
        <v>8.57</v>
      </c>
      <c r="F36" s="24">
        <v>7.83</v>
      </c>
      <c r="G36" s="24">
        <v>3.92</v>
      </c>
      <c r="H36" s="24">
        <v>4</v>
      </c>
      <c r="I36" s="24">
        <v>23.83</v>
      </c>
      <c r="J36" s="24">
        <f t="shared" si="0"/>
        <v>55.5</v>
      </c>
      <c r="K36" s="24">
        <v>8.64</v>
      </c>
      <c r="L36" s="25">
        <f t="shared" si="1"/>
        <v>64.14</v>
      </c>
    </row>
    <row r="37" spans="1:12">
      <c r="A37" s="42">
        <v>26</v>
      </c>
      <c r="B37" s="43">
        <v>200742624</v>
      </c>
      <c r="C37" s="44" t="s">
        <v>70</v>
      </c>
      <c r="D37" s="49">
        <v>5.15</v>
      </c>
      <c r="E37" s="24">
        <v>6.87</v>
      </c>
      <c r="F37" s="24">
        <v>4.7</v>
      </c>
      <c r="G37" s="24">
        <v>4.32</v>
      </c>
      <c r="H37" s="24">
        <v>4.63</v>
      </c>
      <c r="I37" s="24">
        <v>25.67</v>
      </c>
      <c r="J37" s="24">
        <f t="shared" si="0"/>
        <v>51.34</v>
      </c>
      <c r="K37" s="24">
        <v>13.3</v>
      </c>
      <c r="L37" s="25">
        <f t="shared" si="1"/>
        <v>64.64</v>
      </c>
    </row>
    <row r="38" spans="1:12">
      <c r="A38" s="42">
        <v>27</v>
      </c>
      <c r="B38" s="45">
        <v>200742783</v>
      </c>
      <c r="C38" s="48" t="s">
        <v>71</v>
      </c>
      <c r="D38" s="49">
        <v>6.65</v>
      </c>
      <c r="E38" s="24">
        <v>7.53</v>
      </c>
      <c r="F38" s="24">
        <v>4.1100000000000003</v>
      </c>
      <c r="G38" s="24">
        <v>0</v>
      </c>
      <c r="H38" s="24">
        <v>0</v>
      </c>
      <c r="I38" s="24">
        <v>21.43</v>
      </c>
      <c r="J38" s="24">
        <f t="shared" si="0"/>
        <v>39.72</v>
      </c>
      <c r="K38" s="24" t="s">
        <v>123</v>
      </c>
      <c r="L38" s="25">
        <v>39.72</v>
      </c>
    </row>
    <row r="39" spans="1:12">
      <c r="A39" s="42">
        <v>28</v>
      </c>
      <c r="B39" s="45">
        <v>200742786</v>
      </c>
      <c r="C39" s="48" t="s">
        <v>72</v>
      </c>
      <c r="D39" s="49">
        <v>6.1</v>
      </c>
      <c r="E39" s="24">
        <v>7.45</v>
      </c>
      <c r="F39" s="24">
        <v>2.8</v>
      </c>
      <c r="G39" s="24">
        <v>4.45</v>
      </c>
      <c r="H39" s="24">
        <v>6</v>
      </c>
      <c r="I39" s="24">
        <v>22.17</v>
      </c>
      <c r="J39" s="24">
        <f t="shared" si="0"/>
        <v>48.970000000000006</v>
      </c>
      <c r="K39" s="24">
        <v>12.03</v>
      </c>
      <c r="L39" s="25">
        <f t="shared" si="1"/>
        <v>61.000000000000007</v>
      </c>
    </row>
    <row r="40" spans="1:12">
      <c r="A40" s="42">
        <v>29</v>
      </c>
      <c r="B40" s="45">
        <v>200742790</v>
      </c>
      <c r="C40" s="48" t="s">
        <v>73</v>
      </c>
      <c r="D40" s="49">
        <v>4.1500000000000004</v>
      </c>
      <c r="E40" s="24">
        <v>5.7</v>
      </c>
      <c r="F40" s="24">
        <v>3.88</v>
      </c>
      <c r="G40" s="24">
        <v>5.01</v>
      </c>
      <c r="H40" s="24">
        <v>3.8</v>
      </c>
      <c r="I40" s="24">
        <v>22.33</v>
      </c>
      <c r="J40" s="24">
        <f t="shared" si="0"/>
        <v>44.870000000000005</v>
      </c>
      <c r="K40" s="24">
        <v>8.17</v>
      </c>
      <c r="L40" s="25">
        <f t="shared" si="1"/>
        <v>53.040000000000006</v>
      </c>
    </row>
    <row r="41" spans="1:12">
      <c r="A41" s="42">
        <v>30</v>
      </c>
      <c r="B41" s="45">
        <v>200742794</v>
      </c>
      <c r="C41" s="48" t="s">
        <v>74</v>
      </c>
      <c r="D41" s="49">
        <v>5.4</v>
      </c>
      <c r="E41" s="24">
        <v>4.07</v>
      </c>
      <c r="F41" s="24">
        <v>4.67</v>
      </c>
      <c r="G41" s="24">
        <v>4.16</v>
      </c>
      <c r="H41" s="24">
        <v>5.6</v>
      </c>
      <c r="I41" s="24">
        <v>20.18</v>
      </c>
      <c r="J41" s="24">
        <f t="shared" si="0"/>
        <v>44.08</v>
      </c>
      <c r="K41" s="24">
        <v>8</v>
      </c>
      <c r="L41" s="25">
        <f t="shared" si="1"/>
        <v>52.08</v>
      </c>
    </row>
    <row r="42" spans="1:12">
      <c r="A42" s="42">
        <v>31</v>
      </c>
      <c r="B42" s="45">
        <v>200742808</v>
      </c>
      <c r="C42" s="48" t="s">
        <v>75</v>
      </c>
      <c r="D42" s="49">
        <v>4.2</v>
      </c>
      <c r="E42" s="24">
        <v>9.65</v>
      </c>
      <c r="F42" s="24">
        <v>3.7</v>
      </c>
      <c r="G42" s="24">
        <v>3.73</v>
      </c>
      <c r="H42" s="24">
        <v>5.0999999999999996</v>
      </c>
      <c r="I42" s="24">
        <v>22.67</v>
      </c>
      <c r="J42" s="24">
        <f t="shared" si="0"/>
        <v>49.050000000000004</v>
      </c>
      <c r="K42" s="24">
        <v>12.19</v>
      </c>
      <c r="L42" s="25">
        <f t="shared" si="1"/>
        <v>61.24</v>
      </c>
    </row>
    <row r="43" spans="1:12">
      <c r="A43" s="42">
        <v>32</v>
      </c>
      <c r="B43" s="43">
        <v>200743770</v>
      </c>
      <c r="C43" s="47" t="s">
        <v>76</v>
      </c>
      <c r="D43" s="49">
        <v>7.15</v>
      </c>
      <c r="E43" s="24">
        <v>7.8</v>
      </c>
      <c r="F43" s="24">
        <v>4.4000000000000004</v>
      </c>
      <c r="G43" s="24">
        <v>4.0199999999999996</v>
      </c>
      <c r="H43" s="24">
        <v>2.82</v>
      </c>
      <c r="I43" s="24">
        <v>23.08</v>
      </c>
      <c r="J43" s="24">
        <f t="shared" si="0"/>
        <v>49.269999999999996</v>
      </c>
      <c r="K43" s="24">
        <v>9.36</v>
      </c>
      <c r="L43" s="25">
        <f t="shared" si="1"/>
        <v>58.629999999999995</v>
      </c>
    </row>
    <row r="44" spans="1:12">
      <c r="A44" s="42">
        <v>33</v>
      </c>
      <c r="B44" s="43">
        <v>200810134</v>
      </c>
      <c r="C44" s="47" t="s">
        <v>77</v>
      </c>
      <c r="D44" s="49">
        <v>8.3000000000000007</v>
      </c>
      <c r="E44" s="24">
        <v>8.9700000000000006</v>
      </c>
      <c r="F44" s="24">
        <v>5.08</v>
      </c>
      <c r="G44" s="24">
        <v>6.37</v>
      </c>
      <c r="H44" s="24">
        <v>7.7</v>
      </c>
      <c r="I44" s="24">
        <v>21.98</v>
      </c>
      <c r="J44" s="24">
        <f t="shared" si="0"/>
        <v>58.399999999999991</v>
      </c>
      <c r="K44" s="24">
        <v>10.4</v>
      </c>
      <c r="L44" s="25">
        <f t="shared" si="1"/>
        <v>68.8</v>
      </c>
    </row>
    <row r="45" spans="1:12">
      <c r="A45" s="42">
        <v>34</v>
      </c>
      <c r="B45" s="45">
        <v>200840023</v>
      </c>
      <c r="C45" s="48" t="s">
        <v>78</v>
      </c>
      <c r="D45" s="49">
        <v>5.25</v>
      </c>
      <c r="E45" s="24">
        <v>4.1100000000000003</v>
      </c>
      <c r="F45" s="24">
        <v>3.57</v>
      </c>
      <c r="G45" s="24">
        <v>3.37</v>
      </c>
      <c r="H45" s="24">
        <v>6.05</v>
      </c>
      <c r="I45" s="24">
        <v>20.440000000000001</v>
      </c>
      <c r="J45" s="24">
        <f t="shared" si="0"/>
        <v>42.79</v>
      </c>
      <c r="K45" s="24">
        <v>6.57</v>
      </c>
      <c r="L45" s="25">
        <f t="shared" si="1"/>
        <v>49.36</v>
      </c>
    </row>
    <row r="46" spans="1:12">
      <c r="A46" s="42">
        <v>35</v>
      </c>
      <c r="B46" s="43">
        <v>200840048</v>
      </c>
      <c r="C46" s="47" t="s">
        <v>79</v>
      </c>
      <c r="D46" s="49">
        <v>6.5</v>
      </c>
      <c r="E46" s="24">
        <v>8.0500000000000007</v>
      </c>
      <c r="F46" s="24">
        <v>5.74</v>
      </c>
      <c r="G46" s="24">
        <v>6.2</v>
      </c>
      <c r="H46" s="24">
        <v>5.7</v>
      </c>
      <c r="I46" s="24">
        <v>23.43</v>
      </c>
      <c r="J46" s="24">
        <f t="shared" si="0"/>
        <v>55.620000000000005</v>
      </c>
      <c r="K46" s="24">
        <v>14.55</v>
      </c>
      <c r="L46" s="25">
        <f t="shared" si="1"/>
        <v>70.17</v>
      </c>
    </row>
    <row r="47" spans="1:12">
      <c r="A47" s="42">
        <v>36</v>
      </c>
      <c r="B47" s="45">
        <v>200840058</v>
      </c>
      <c r="C47" s="46" t="s">
        <v>80</v>
      </c>
      <c r="D47" s="49">
        <v>9.1</v>
      </c>
      <c r="E47" s="24">
        <v>8.1300000000000008</v>
      </c>
      <c r="F47" s="24">
        <v>7.78</v>
      </c>
      <c r="G47" s="24">
        <v>5.6</v>
      </c>
      <c r="H47" s="24">
        <v>6.23</v>
      </c>
      <c r="I47" s="24">
        <v>23.33</v>
      </c>
      <c r="J47" s="24">
        <f t="shared" si="0"/>
        <v>60.17</v>
      </c>
      <c r="K47" s="24">
        <v>16</v>
      </c>
      <c r="L47" s="25">
        <f t="shared" si="1"/>
        <v>76.17</v>
      </c>
    </row>
    <row r="48" spans="1:12">
      <c r="A48" s="42">
        <v>37</v>
      </c>
      <c r="B48" s="45">
        <v>200840060</v>
      </c>
      <c r="C48" s="48" t="s">
        <v>81</v>
      </c>
      <c r="D48" s="49">
        <v>8.4499999999999993</v>
      </c>
      <c r="E48" s="24">
        <v>6.45</v>
      </c>
      <c r="F48" s="24">
        <v>6.58</v>
      </c>
      <c r="G48" s="24">
        <v>8.01</v>
      </c>
      <c r="H48" s="24">
        <v>6.65</v>
      </c>
      <c r="I48" s="24">
        <v>25.01</v>
      </c>
      <c r="J48" s="24">
        <f t="shared" si="0"/>
        <v>61.150000000000006</v>
      </c>
      <c r="K48" s="24">
        <v>16.8</v>
      </c>
      <c r="L48" s="25">
        <f t="shared" si="1"/>
        <v>77.95</v>
      </c>
    </row>
    <row r="49" spans="1:12">
      <c r="A49" s="42">
        <v>38</v>
      </c>
      <c r="B49" s="45">
        <v>200840068</v>
      </c>
      <c r="C49" s="48" t="s">
        <v>82</v>
      </c>
      <c r="D49" s="49">
        <v>5.05</v>
      </c>
      <c r="E49" s="24">
        <v>7.2</v>
      </c>
      <c r="F49" s="24">
        <v>4.33</v>
      </c>
      <c r="G49" s="24">
        <v>4.55</v>
      </c>
      <c r="H49" s="24">
        <v>5.31</v>
      </c>
      <c r="I49" s="24">
        <v>20.49</v>
      </c>
      <c r="J49" s="24">
        <f t="shared" si="0"/>
        <v>46.93</v>
      </c>
      <c r="K49" s="24">
        <v>14.46</v>
      </c>
      <c r="L49" s="25">
        <f t="shared" si="1"/>
        <v>61.39</v>
      </c>
    </row>
    <row r="50" spans="1:12">
      <c r="A50" s="42">
        <v>39</v>
      </c>
      <c r="B50" s="45">
        <v>200840080</v>
      </c>
      <c r="C50" s="48" t="s">
        <v>83</v>
      </c>
      <c r="D50" s="49">
        <v>7.1</v>
      </c>
      <c r="E50" s="24">
        <v>5.18</v>
      </c>
      <c r="F50" s="24">
        <v>6.02</v>
      </c>
      <c r="G50" s="24">
        <v>5.04</v>
      </c>
      <c r="H50" s="24">
        <v>7.8</v>
      </c>
      <c r="I50" s="24">
        <v>25.75</v>
      </c>
      <c r="J50" s="24">
        <f t="shared" si="0"/>
        <v>56.89</v>
      </c>
      <c r="K50" s="24">
        <v>17.16</v>
      </c>
      <c r="L50" s="25">
        <f t="shared" si="1"/>
        <v>74.05</v>
      </c>
    </row>
    <row r="51" spans="1:12">
      <c r="A51" s="42">
        <v>40</v>
      </c>
      <c r="B51" s="43">
        <v>200840113</v>
      </c>
      <c r="C51" s="47" t="s">
        <v>84</v>
      </c>
      <c r="D51" s="49">
        <v>7.8</v>
      </c>
      <c r="E51" s="24">
        <v>8.3699999999999992</v>
      </c>
      <c r="F51" s="24">
        <v>4.67</v>
      </c>
      <c r="G51" s="24">
        <v>6.33</v>
      </c>
      <c r="H51" s="24">
        <v>6.01</v>
      </c>
      <c r="I51" s="24">
        <v>22.19</v>
      </c>
      <c r="J51" s="24">
        <f t="shared" si="0"/>
        <v>55.37</v>
      </c>
      <c r="K51" s="24">
        <v>15</v>
      </c>
      <c r="L51" s="25">
        <f t="shared" si="1"/>
        <v>70.37</v>
      </c>
    </row>
    <row r="52" spans="1:12">
      <c r="A52" s="42">
        <v>41</v>
      </c>
      <c r="B52" s="43">
        <v>200840123</v>
      </c>
      <c r="C52" s="47" t="s">
        <v>85</v>
      </c>
      <c r="D52" s="49">
        <v>8.35</v>
      </c>
      <c r="E52" s="24">
        <v>7.2</v>
      </c>
      <c r="F52" s="24">
        <v>3.91</v>
      </c>
      <c r="G52" s="24">
        <v>6.15</v>
      </c>
      <c r="H52" s="24">
        <v>5.0599999999999996</v>
      </c>
      <c r="I52" s="24">
        <v>21.74</v>
      </c>
      <c r="J52" s="24">
        <f t="shared" si="0"/>
        <v>52.410000000000004</v>
      </c>
      <c r="K52" s="24">
        <v>15</v>
      </c>
      <c r="L52" s="25">
        <f t="shared" si="1"/>
        <v>67.41</v>
      </c>
    </row>
    <row r="53" spans="1:12">
      <c r="A53" s="42">
        <v>42</v>
      </c>
      <c r="B53" s="45">
        <v>200840172</v>
      </c>
      <c r="C53" s="48" t="s">
        <v>86</v>
      </c>
      <c r="D53" s="49">
        <v>7.15</v>
      </c>
      <c r="E53" s="24">
        <v>9</v>
      </c>
      <c r="F53" s="24">
        <v>5.36</v>
      </c>
      <c r="G53" s="24">
        <v>6.67</v>
      </c>
      <c r="H53" s="24">
        <v>7.1</v>
      </c>
      <c r="I53" s="24">
        <v>23.07</v>
      </c>
      <c r="J53" s="24">
        <f t="shared" si="0"/>
        <v>58.35</v>
      </c>
      <c r="K53" s="24">
        <v>13.14</v>
      </c>
      <c r="L53" s="25">
        <f t="shared" si="1"/>
        <v>71.490000000000009</v>
      </c>
    </row>
    <row r="54" spans="1:12">
      <c r="A54" s="42">
        <v>43</v>
      </c>
      <c r="B54" s="43">
        <v>200840180</v>
      </c>
      <c r="C54" s="44" t="s">
        <v>87</v>
      </c>
      <c r="D54" s="49">
        <v>7.8</v>
      </c>
      <c r="E54" s="24">
        <v>7.97</v>
      </c>
      <c r="F54" s="24">
        <v>3.1</v>
      </c>
      <c r="G54" s="24">
        <v>3.85</v>
      </c>
      <c r="H54" s="24">
        <v>6.4</v>
      </c>
      <c r="I54" s="24">
        <v>22.32</v>
      </c>
      <c r="J54" s="24">
        <f t="shared" si="0"/>
        <v>51.44</v>
      </c>
      <c r="K54" s="24">
        <v>13.88</v>
      </c>
      <c r="L54" s="25">
        <f t="shared" si="1"/>
        <v>65.319999999999993</v>
      </c>
    </row>
    <row r="55" spans="1:12">
      <c r="A55" s="42">
        <v>44</v>
      </c>
      <c r="B55" s="45">
        <v>200840221</v>
      </c>
      <c r="C55" s="46" t="s">
        <v>88</v>
      </c>
      <c r="D55" s="49">
        <v>7.55</v>
      </c>
      <c r="E55" s="24">
        <v>7.97</v>
      </c>
      <c r="F55" s="24">
        <v>4.34</v>
      </c>
      <c r="G55" s="24">
        <v>5.7</v>
      </c>
      <c r="H55" s="24">
        <v>4.8</v>
      </c>
      <c r="I55" s="24">
        <v>22.79</v>
      </c>
      <c r="J55" s="24">
        <f t="shared" si="0"/>
        <v>53.149999999999991</v>
      </c>
      <c r="K55" s="24">
        <v>13.5</v>
      </c>
      <c r="L55" s="25">
        <f t="shared" si="1"/>
        <v>66.649999999999991</v>
      </c>
    </row>
    <row r="56" spans="1:12">
      <c r="A56" s="42">
        <v>45</v>
      </c>
      <c r="B56" s="45">
        <v>200840250</v>
      </c>
      <c r="C56" s="48" t="s">
        <v>89</v>
      </c>
      <c r="D56" s="49">
        <v>6.05</v>
      </c>
      <c r="E56" s="24">
        <v>7.57</v>
      </c>
      <c r="F56" s="24">
        <v>4.96</v>
      </c>
      <c r="G56" s="24">
        <v>6.64</v>
      </c>
      <c r="H56" s="24">
        <v>3.94</v>
      </c>
      <c r="I56" s="24">
        <v>19.45</v>
      </c>
      <c r="J56" s="24">
        <f t="shared" si="0"/>
        <v>48.61</v>
      </c>
      <c r="K56" s="24">
        <v>12.5</v>
      </c>
      <c r="L56" s="25">
        <f t="shared" si="1"/>
        <v>61.11</v>
      </c>
    </row>
    <row r="57" spans="1:12">
      <c r="A57" s="42">
        <v>46</v>
      </c>
      <c r="B57" s="43">
        <v>200842049</v>
      </c>
      <c r="C57" s="44" t="s">
        <v>90</v>
      </c>
      <c r="D57" s="49">
        <v>6.6</v>
      </c>
      <c r="E57" s="24">
        <v>8.9700000000000006</v>
      </c>
      <c r="F57" s="24">
        <v>4.42</v>
      </c>
      <c r="G57" s="24">
        <v>5.23</v>
      </c>
      <c r="H57" s="24">
        <v>7.1</v>
      </c>
      <c r="I57" s="24">
        <v>18.43</v>
      </c>
      <c r="J57" s="24">
        <f t="shared" si="0"/>
        <v>50.75</v>
      </c>
      <c r="K57" s="24">
        <v>11.64</v>
      </c>
      <c r="L57" s="25">
        <f t="shared" si="1"/>
        <v>62.39</v>
      </c>
    </row>
    <row r="58" spans="1:12">
      <c r="A58" s="42">
        <v>47</v>
      </c>
      <c r="B58" s="45">
        <v>200842102</v>
      </c>
      <c r="C58" s="48" t="s">
        <v>91</v>
      </c>
      <c r="D58" s="49">
        <v>5.65</v>
      </c>
      <c r="E58" s="24">
        <v>4.9000000000000004</v>
      </c>
      <c r="F58" s="24">
        <v>3.34</v>
      </c>
      <c r="G58" s="24">
        <v>4.87</v>
      </c>
      <c r="H58" s="24">
        <v>3.5</v>
      </c>
      <c r="I58" s="24">
        <v>20.04</v>
      </c>
      <c r="J58" s="24">
        <f t="shared" si="0"/>
        <v>42.3</v>
      </c>
      <c r="K58" s="24">
        <v>13.36</v>
      </c>
      <c r="L58" s="25">
        <f t="shared" si="1"/>
        <v>55.66</v>
      </c>
    </row>
    <row r="59" spans="1:12">
      <c r="A59" s="42">
        <v>48</v>
      </c>
      <c r="B59" s="45">
        <v>200842127</v>
      </c>
      <c r="C59" s="48" t="s">
        <v>92</v>
      </c>
      <c r="D59" s="49">
        <v>6.8</v>
      </c>
      <c r="E59" s="24">
        <v>4.88</v>
      </c>
      <c r="F59" s="24">
        <v>2.48</v>
      </c>
      <c r="G59" s="24">
        <v>6.67</v>
      </c>
      <c r="H59" s="24">
        <v>5.0999999999999996</v>
      </c>
      <c r="I59" s="24">
        <v>24.33</v>
      </c>
      <c r="J59" s="24">
        <f t="shared" si="0"/>
        <v>50.26</v>
      </c>
      <c r="K59" s="24">
        <v>13.24</v>
      </c>
      <c r="L59" s="25">
        <f t="shared" si="1"/>
        <v>63.5</v>
      </c>
    </row>
    <row r="60" spans="1:12">
      <c r="A60" s="32"/>
      <c r="B60" s="32"/>
      <c r="C60" s="33"/>
      <c r="D60" s="34"/>
      <c r="E60" s="34"/>
      <c r="F60" s="34"/>
      <c r="G60" s="34"/>
      <c r="H60" s="34"/>
      <c r="I60" s="34"/>
      <c r="J60" s="34"/>
      <c r="K60" s="34"/>
      <c r="L60" s="35"/>
    </row>
    <row r="61" spans="1:12">
      <c r="A61" s="32"/>
      <c r="B61" s="32"/>
      <c r="C61" s="33"/>
      <c r="D61" s="34"/>
      <c r="E61" s="34"/>
      <c r="F61" s="34"/>
      <c r="G61" s="34"/>
      <c r="H61" s="34"/>
      <c r="I61" s="34"/>
      <c r="J61" s="34"/>
      <c r="K61" s="34"/>
      <c r="L61" s="35"/>
    </row>
    <row r="62" spans="1:12" ht="17.25" thickBot="1">
      <c r="A62" s="36"/>
      <c r="B62" s="36"/>
      <c r="C62" s="37"/>
      <c r="D62" s="34"/>
      <c r="E62" s="34"/>
      <c r="F62" s="34"/>
      <c r="G62" s="34"/>
      <c r="H62" s="38"/>
      <c r="I62" s="38"/>
      <c r="J62" s="38"/>
      <c r="K62" s="9"/>
      <c r="L62" s="35"/>
    </row>
    <row r="63" spans="1:12">
      <c r="H63" s="74" t="s">
        <v>120</v>
      </c>
      <c r="I63" s="74"/>
      <c r="J63" s="74"/>
      <c r="L63" s="1"/>
    </row>
    <row r="64" spans="1:12">
      <c r="D64" s="39"/>
      <c r="H64" s="74" t="s">
        <v>29</v>
      </c>
      <c r="I64" s="74"/>
      <c r="J64" s="74"/>
      <c r="L64" s="1"/>
    </row>
    <row r="65" spans="4:12">
      <c r="D65" s="39"/>
      <c r="H65" s="74" t="s">
        <v>121</v>
      </c>
      <c r="I65" s="74"/>
      <c r="J65" s="74"/>
      <c r="L65" s="1"/>
    </row>
  </sheetData>
  <mergeCells count="3">
    <mergeCell ref="H63:J63"/>
    <mergeCell ref="H64:J64"/>
    <mergeCell ref="H65:J65"/>
  </mergeCells>
  <printOptions horizontalCentered="1"/>
  <pageMargins left="0.23622047244094491" right="0.35433070866141736" top="0.74803149606299213" bottom="0.74803149606299213" header="0.31496062992125984" footer="0.31496062992125984"/>
  <pageSetup paperSize="129" scale="8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BIOQUÍMICA</vt:lpstr>
      <vt:lpstr>HISTOLOGÍA</vt:lpstr>
      <vt:lpstr>FISIOLOGÍA</vt:lpstr>
      <vt:lpstr>ANATOMÍA</vt:lpstr>
      <vt:lpstr>CIENCIAS CLÍNICAS II</vt:lpstr>
      <vt:lpstr>SALUD PÚBLICA I</vt:lpstr>
    </vt:vector>
  </TitlesOfParts>
  <Company>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Angelical V5</dc:creator>
  <cp:lastModifiedBy>Angelical V5</cp:lastModifiedBy>
  <cp:lastPrinted>2009-11-24T15:14:40Z</cp:lastPrinted>
  <dcterms:created xsi:type="dcterms:W3CDTF">2009-07-28T21:30:21Z</dcterms:created>
  <dcterms:modified xsi:type="dcterms:W3CDTF">2009-11-24T15:16:29Z</dcterms:modified>
</cp:coreProperties>
</file>