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90" windowWidth="9720" windowHeight="60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<sst xmlns="http://schemas.openxmlformats.org/spreadsheetml/2006/main" count="66" uniqueCount="39">
  <si>
    <t>Ventas</t>
  </si>
  <si>
    <t>Costos operacionales</t>
  </si>
  <si>
    <t>Depreciaciones</t>
  </si>
  <si>
    <t xml:space="preserve">   Utilidades antes de ISR</t>
  </si>
  <si>
    <t>Utilidades después de ISR</t>
  </si>
  <si>
    <t>Más: Depreciaciones</t>
  </si>
  <si>
    <t>TASA INTERNA DE RETORNO</t>
  </si>
  <si>
    <t>Impuesto Sobre la Renta (31%)</t>
  </si>
  <si>
    <t>OPCION DE FINANCIAMIENTO "A"</t>
  </si>
  <si>
    <t>Intereses Sobre Bonos al 18%</t>
  </si>
  <si>
    <t>Escudo Fiscal Intereses</t>
  </si>
  <si>
    <t>Dividendos por Acción Común</t>
  </si>
  <si>
    <t>OPCION DE FINANCIAMIENTO "B"</t>
  </si>
  <si>
    <t>OPCION DE FINANCIAMIENTO "C"</t>
  </si>
  <si>
    <t>Dividendos Preferentes</t>
  </si>
  <si>
    <t>OPCION DE FINANCIAMIENTO "D"</t>
  </si>
  <si>
    <t>UNIVERSIDAD DE SAN CARLOS DE GUATEMALA</t>
  </si>
  <si>
    <t>CENTRO UNIVERSITARIO DE ORIENTE</t>
  </si>
  <si>
    <t>Flujos de Efectivo Netos Operativos</t>
  </si>
  <si>
    <t>Dividendos Repartibles-Accionistas Comunes</t>
  </si>
  <si>
    <t>Numero Total de Acciones Comunes</t>
  </si>
  <si>
    <t>SELECCIÓN DE FUENTES DE FINANCIAMIENTO</t>
  </si>
  <si>
    <t>CONTADURIA PUBLICA Y AUDITORIA</t>
  </si>
  <si>
    <t>FINANZAS III</t>
  </si>
  <si>
    <t>LABORATORIO DIRIGIDO 2</t>
  </si>
  <si>
    <t>Inversión marginal</t>
  </si>
  <si>
    <t>Reserva legal sobre utilidades marginales</t>
  </si>
  <si>
    <t>Utilidades repartibles marginales</t>
  </si>
  <si>
    <t>ESTRUCTURA MARGINAL</t>
  </si>
  <si>
    <t>No. De acciones comunes actuales</t>
  </si>
  <si>
    <t>No. De acciones comunes marginales</t>
  </si>
  <si>
    <t>RENTABILIDAD INDEPENDIENTEMENTE DEL FINANCIAMIENTO</t>
  </si>
  <si>
    <t>DESCRIPCION</t>
  </si>
  <si>
    <t>Utilidades repartibles situación sin proyectos</t>
  </si>
  <si>
    <t>Total utilidades situación con proyectos</t>
  </si>
  <si>
    <t>FLUJOS DE EFECTIVO PROYECTOS MARGINALES</t>
  </si>
  <si>
    <t>EFECTOS DEL FINANCIAMIENTO EN LOS DIVIDENDOS POR ACCION</t>
  </si>
  <si>
    <t>PROFESOR: HELMUTH CESAR CATALAN JUAREZ</t>
  </si>
  <si>
    <t>DULCES SUEÑOS, S. A.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</si>
</sst>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0.0"/>
    <numFmt numFmtId="173" formatCode="0.000"/>
    <numFmt numFmtId="174" formatCode="0.0%"/>
    <numFmt numFmtId="175" formatCode="0.000%"/>
    <numFmt numFmtId="176" formatCode="0.00_);\(0.00\)"/>
    <numFmt numFmtId="177" formatCode="_(* #,##0.0_);_(* \(#,##0.0\);_(* &quot;-&quot;??_);_(@_)"/>
    <numFmt numFmtId="178" formatCode="_(* #,##0_);_(* \(#,##0\);_(* &quot;-&quot;??_);_(@_)"/>
    <numFmt numFmtId="179" formatCode="#,##0.000;\-#,##0.000"/>
    <numFmt numFmtId="180" formatCode="#,##0.0;\-#,##0.0"/>
    <numFmt numFmtId="181" formatCode="0.0000%"/>
    <numFmt numFmtId="182" formatCode="0.0000"/>
    <numFmt numFmtId="183" formatCode="0.00000"/>
    <numFmt numFmtId="184" formatCode="0.000000"/>
    <numFmt numFmtId="185" formatCode="0.0000000000"/>
    <numFmt numFmtId="186" formatCode="0.000000000"/>
    <numFmt numFmtId="187" formatCode="0.00000000"/>
    <numFmt numFmtId="188" formatCode="0.0000000"/>
    <numFmt numFmtId="189" formatCode="_-* #,##0.0_-;\-* #,##0.0_-;_-* &quot;-&quot;??_-;_-@_-"/>
    <numFmt numFmtId="190" formatCode="_-* #,##0_-;\-* #,##0_-;_-* &quot;-&quot;??_-;_-@_-"/>
  </numFmts>
  <fonts count="12">
    <font>
      <sz val="10"/>
      <name val="Arial"/>
      <family val="0"/>
    </font>
    <font>
      <sz val="8"/>
      <name val="Arial"/>
      <family val="0"/>
    </font>
    <font>
      <b/>
      <sz val="14"/>
      <name val="Century Gothic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sz val="12"/>
      <name val="Century Gothic"/>
      <family val="2"/>
    </font>
    <font>
      <b/>
      <sz val="14"/>
      <name val="Eurostar Black Extended"/>
      <family val="2"/>
    </font>
    <font>
      <b/>
      <sz val="16"/>
      <color indexed="9"/>
      <name val="Eurostar Black Extended"/>
      <family val="2"/>
    </font>
    <font>
      <b/>
      <sz val="8"/>
      <name val="Century Gothic"/>
      <family val="2"/>
    </font>
    <font>
      <b/>
      <sz val="12"/>
      <color indexed="9"/>
      <name val="Eurostar Black Extended"/>
      <family val="2"/>
    </font>
    <font>
      <b/>
      <sz val="11"/>
      <name val="Eurostar Black Extended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178" fontId="6" fillId="0" borderId="1" xfId="15" applyNumberFormat="1" applyFont="1" applyBorder="1" applyAlignment="1">
      <alignment/>
    </xf>
    <xf numFmtId="0" fontId="3" fillId="0" borderId="1" xfId="0" applyFont="1" applyBorder="1" applyAlignment="1">
      <alignment/>
    </xf>
    <xf numFmtId="175" fontId="6" fillId="0" borderId="1" xfId="0" applyNumberFormat="1" applyFont="1" applyBorder="1" applyAlignment="1">
      <alignment/>
    </xf>
    <xf numFmtId="178" fontId="6" fillId="0" borderId="1" xfId="0" applyNumberFormat="1" applyFont="1" applyBorder="1" applyAlignment="1">
      <alignment/>
    </xf>
    <xf numFmtId="169" fontId="6" fillId="0" borderId="1" xfId="0" applyNumberFormat="1" applyFont="1" applyBorder="1" applyAlignment="1">
      <alignment/>
    </xf>
    <xf numFmtId="169" fontId="4" fillId="0" borderId="1" xfId="0" applyNumberFormat="1" applyFont="1" applyBorder="1" applyAlignment="1">
      <alignment/>
    </xf>
    <xf numFmtId="178" fontId="4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2" xfId="0" applyFont="1" applyBorder="1" applyAlignment="1">
      <alignment/>
    </xf>
    <xf numFmtId="178" fontId="6" fillId="0" borderId="3" xfId="15" applyNumberFormat="1" applyFont="1" applyBorder="1" applyAlignment="1">
      <alignment/>
    </xf>
    <xf numFmtId="0" fontId="4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6" fillId="0" borderId="3" xfId="0" applyFont="1" applyBorder="1" applyAlignment="1">
      <alignment/>
    </xf>
    <xf numFmtId="178" fontId="6" fillId="0" borderId="3" xfId="0" applyNumberFormat="1" applyFont="1" applyBorder="1" applyAlignment="1">
      <alignment/>
    </xf>
    <xf numFmtId="169" fontId="6" fillId="0" borderId="3" xfId="0" applyNumberFormat="1" applyFont="1" applyBorder="1" applyAlignment="1">
      <alignment/>
    </xf>
    <xf numFmtId="169" fontId="4" fillId="0" borderId="3" xfId="0" applyNumberFormat="1" applyFont="1" applyBorder="1" applyAlignment="1">
      <alignment/>
    </xf>
    <xf numFmtId="178" fontId="4" fillId="0" borderId="3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178" fontId="4" fillId="0" borderId="7" xfId="15" applyNumberFormat="1" applyFont="1" applyBorder="1" applyAlignment="1">
      <alignment/>
    </xf>
    <xf numFmtId="178" fontId="4" fillId="0" borderId="8" xfId="15" applyNumberFormat="1" applyFont="1" applyBorder="1" applyAlignment="1">
      <alignment/>
    </xf>
    <xf numFmtId="178" fontId="6" fillId="0" borderId="9" xfId="15" applyNumberFormat="1" applyFont="1" applyBorder="1" applyAlignment="1">
      <alignment/>
    </xf>
    <xf numFmtId="178" fontId="6" fillId="0" borderId="10" xfId="15" applyNumberFormat="1" applyFont="1" applyBorder="1" applyAlignment="1">
      <alignment/>
    </xf>
    <xf numFmtId="178" fontId="6" fillId="0" borderId="11" xfId="15" applyNumberFormat="1" applyFont="1" applyBorder="1" applyAlignment="1">
      <alignment/>
    </xf>
    <xf numFmtId="178" fontId="6" fillId="0" borderId="12" xfId="15" applyNumberFormat="1" applyFont="1" applyBorder="1" applyAlignment="1">
      <alignment/>
    </xf>
    <xf numFmtId="178" fontId="4" fillId="0" borderId="11" xfId="15" applyNumberFormat="1" applyFont="1" applyBorder="1" applyAlignment="1">
      <alignment/>
    </xf>
    <xf numFmtId="178" fontId="4" fillId="0" borderId="12" xfId="15" applyNumberFormat="1" applyFont="1" applyBorder="1" applyAlignment="1">
      <alignment/>
    </xf>
    <xf numFmtId="175" fontId="4" fillId="0" borderId="7" xfId="0" applyNumberFormat="1" applyFont="1" applyBorder="1" applyAlignment="1">
      <alignment/>
    </xf>
    <xf numFmtId="169" fontId="4" fillId="0" borderId="7" xfId="0" applyNumberFormat="1" applyFont="1" applyBorder="1" applyAlignment="1">
      <alignment/>
    </xf>
    <xf numFmtId="169" fontId="4" fillId="0" borderId="8" xfId="0" applyNumberFormat="1" applyFont="1" applyBorder="1" applyAlignment="1">
      <alignment/>
    </xf>
    <xf numFmtId="175" fontId="6" fillId="0" borderId="9" xfId="0" applyNumberFormat="1" applyFont="1" applyBorder="1" applyAlignment="1">
      <alignment/>
    </xf>
    <xf numFmtId="169" fontId="6" fillId="0" borderId="9" xfId="0" applyNumberFormat="1" applyFont="1" applyBorder="1" applyAlignment="1">
      <alignment/>
    </xf>
    <xf numFmtId="169" fontId="6" fillId="0" borderId="10" xfId="0" applyNumberFormat="1" applyFont="1" applyBorder="1" applyAlignment="1">
      <alignment/>
    </xf>
    <xf numFmtId="0" fontId="4" fillId="2" borderId="2" xfId="0" applyFont="1" applyFill="1" applyBorder="1" applyAlignment="1">
      <alignment horizontal="center"/>
    </xf>
    <xf numFmtId="175" fontId="9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/>
    </xf>
    <xf numFmtId="43" fontId="4" fillId="2" borderId="1" xfId="15" applyFont="1" applyFill="1" applyBorder="1" applyAlignment="1">
      <alignment/>
    </xf>
    <xf numFmtId="0" fontId="5" fillId="2" borderId="1" xfId="0" applyFont="1" applyFill="1" applyBorder="1" applyAlignment="1">
      <alignment/>
    </xf>
    <xf numFmtId="190" fontId="4" fillId="2" borderId="1" xfId="15" applyNumberFormat="1" applyFont="1" applyFill="1" applyBorder="1" applyAlignment="1">
      <alignment/>
    </xf>
    <xf numFmtId="190" fontId="4" fillId="2" borderId="1" xfId="0" applyNumberFormat="1" applyFont="1" applyFill="1" applyBorder="1" applyAlignment="1">
      <alignment/>
    </xf>
    <xf numFmtId="190" fontId="5" fillId="2" borderId="1" xfId="0" applyNumberFormat="1" applyFont="1" applyFill="1" applyBorder="1" applyAlignment="1">
      <alignment/>
    </xf>
    <xf numFmtId="181" fontId="4" fillId="0" borderId="13" xfId="0" applyNumberFormat="1" applyFont="1" applyBorder="1" applyAlignment="1">
      <alignment/>
    </xf>
    <xf numFmtId="175" fontId="4" fillId="0" borderId="14" xfId="0" applyNumberFormat="1" applyFont="1" applyBorder="1" applyAlignment="1">
      <alignment/>
    </xf>
    <xf numFmtId="169" fontId="4" fillId="0" borderId="14" xfId="0" applyNumberFormat="1" applyFont="1" applyBorder="1" applyAlignment="1">
      <alignment/>
    </xf>
    <xf numFmtId="169" fontId="4" fillId="0" borderId="15" xfId="0" applyNumberFormat="1" applyFont="1" applyBorder="1" applyAlignment="1">
      <alignment/>
    </xf>
    <xf numFmtId="43" fontId="11" fillId="2" borderId="1" xfId="0" applyNumberFormat="1" applyFont="1" applyFill="1" applyBorder="1" applyAlignment="1">
      <alignment/>
    </xf>
    <xf numFmtId="43" fontId="11" fillId="2" borderId="3" xfId="0" applyNumberFormat="1" applyFont="1" applyFill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0" fontId="10" fillId="3" borderId="2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8" fillId="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tabSelected="1" zoomScale="75" zoomScaleNormal="75" workbookViewId="0" topLeftCell="A1">
      <selection activeCell="A9" sqref="A9:G9"/>
    </sheetView>
  </sheetViews>
  <sheetFormatPr defaultColWidth="11.421875" defaultRowHeight="19.5" customHeight="1"/>
  <cols>
    <col min="1" max="1" width="52.57421875" style="1" customWidth="1"/>
    <col min="2" max="2" width="20.28125" style="1" customWidth="1"/>
    <col min="3" max="7" width="15.7109375" style="1" customWidth="1"/>
    <col min="8" max="16384" width="11.421875" style="1" customWidth="1"/>
  </cols>
  <sheetData>
    <row r="1" spans="1:7" ht="19.5" customHeight="1">
      <c r="A1" s="63" t="s">
        <v>16</v>
      </c>
      <c r="B1" s="63"/>
      <c r="C1" s="63"/>
      <c r="D1" s="63"/>
      <c r="E1" s="63"/>
      <c r="F1" s="63"/>
      <c r="G1" s="63"/>
    </row>
    <row r="2" spans="1:7" ht="19.5" customHeight="1">
      <c r="A2" s="63" t="s">
        <v>17</v>
      </c>
      <c r="B2" s="63"/>
      <c r="C2" s="63"/>
      <c r="D2" s="63"/>
      <c r="E2" s="63"/>
      <c r="F2" s="63"/>
      <c r="G2" s="63"/>
    </row>
    <row r="3" spans="1:7" ht="19.5" customHeight="1">
      <c r="A3" s="63" t="s">
        <v>22</v>
      </c>
      <c r="B3" s="63"/>
      <c r="C3" s="63"/>
      <c r="D3" s="63"/>
      <c r="E3" s="63"/>
      <c r="F3" s="63"/>
      <c r="G3" s="63"/>
    </row>
    <row r="4" spans="1:7" ht="19.5" customHeight="1">
      <c r="A4" s="63" t="s">
        <v>23</v>
      </c>
      <c r="B4" s="63"/>
      <c r="C4" s="63"/>
      <c r="D4" s="63"/>
      <c r="E4" s="63"/>
      <c r="F4" s="63"/>
      <c r="G4" s="63"/>
    </row>
    <row r="5" spans="1:7" ht="19.5" customHeight="1">
      <c r="A5" s="63" t="s">
        <v>37</v>
      </c>
      <c r="B5" s="63"/>
      <c r="C5" s="63"/>
      <c r="D5" s="63"/>
      <c r="E5" s="63"/>
      <c r="F5" s="63"/>
      <c r="G5" s="63"/>
    </row>
    <row r="6" spans="1:7" ht="19.5" customHeight="1">
      <c r="A6" s="2"/>
      <c r="B6" s="2"/>
      <c r="C6" s="2"/>
      <c r="D6" s="2"/>
      <c r="E6" s="2"/>
      <c r="F6" s="2"/>
      <c r="G6" s="2"/>
    </row>
    <row r="7" spans="1:7" ht="19.5" customHeight="1">
      <c r="A7" s="64" t="s">
        <v>24</v>
      </c>
      <c r="B7" s="64"/>
      <c r="C7" s="64"/>
      <c r="D7" s="64"/>
      <c r="E7" s="64"/>
      <c r="F7" s="64"/>
      <c r="G7" s="64"/>
    </row>
    <row r="8" spans="1:7" ht="19.5" customHeight="1">
      <c r="A8" s="65" t="s">
        <v>21</v>
      </c>
      <c r="B8" s="65"/>
      <c r="C8" s="65"/>
      <c r="D8" s="65"/>
      <c r="E8" s="65"/>
      <c r="F8" s="65"/>
      <c r="G8" s="65"/>
    </row>
    <row r="9" spans="1:7" s="66" customFormat="1" ht="19.5" customHeight="1" thickBot="1">
      <c r="A9" s="65" t="s">
        <v>38</v>
      </c>
      <c r="B9" s="65"/>
      <c r="C9" s="65"/>
      <c r="D9" s="65"/>
      <c r="E9" s="65"/>
      <c r="F9" s="65"/>
      <c r="G9" s="65"/>
    </row>
    <row r="10" spans="1:7" ht="19.5" customHeight="1" thickTop="1">
      <c r="A10" s="60" t="s">
        <v>35</v>
      </c>
      <c r="B10" s="61"/>
      <c r="C10" s="61"/>
      <c r="D10" s="61"/>
      <c r="E10" s="61"/>
      <c r="F10" s="61"/>
      <c r="G10" s="62"/>
    </row>
    <row r="11" spans="1:7" s="3" customFormat="1" ht="19.5" customHeight="1">
      <c r="A11" s="14" t="s">
        <v>32</v>
      </c>
      <c r="B11" s="5">
        <v>0</v>
      </c>
      <c r="C11" s="5">
        <v>1</v>
      </c>
      <c r="D11" s="5">
        <v>2</v>
      </c>
      <c r="E11" s="5">
        <v>3</v>
      </c>
      <c r="F11" s="5">
        <v>4</v>
      </c>
      <c r="G11" s="15">
        <v>5</v>
      </c>
    </row>
    <row r="12" spans="1:7" ht="19.5" customHeight="1">
      <c r="A12" s="16" t="s">
        <v>25</v>
      </c>
      <c r="B12" s="7">
        <v>-4000000</v>
      </c>
      <c r="C12" s="7"/>
      <c r="D12" s="7"/>
      <c r="E12" s="7"/>
      <c r="F12" s="7"/>
      <c r="G12" s="17"/>
    </row>
    <row r="13" spans="1:7" ht="19.5" customHeight="1">
      <c r="A13" s="16" t="s">
        <v>0</v>
      </c>
      <c r="B13" s="7"/>
      <c r="C13" s="7">
        <v>3500000</v>
      </c>
      <c r="D13" s="7">
        <v>3500000</v>
      </c>
      <c r="E13" s="7">
        <v>3500000</v>
      </c>
      <c r="F13" s="7">
        <v>3500000</v>
      </c>
      <c r="G13" s="17">
        <v>3500000</v>
      </c>
    </row>
    <row r="14" spans="1:7" ht="19.5" customHeight="1">
      <c r="A14" s="16" t="s">
        <v>1</v>
      </c>
      <c r="B14" s="7"/>
      <c r="C14" s="7">
        <v>-1200000</v>
      </c>
      <c r="D14" s="7">
        <v>-1200000</v>
      </c>
      <c r="E14" s="7">
        <v>-1200000</v>
      </c>
      <c r="F14" s="7">
        <v>-1200000</v>
      </c>
      <c r="G14" s="17">
        <v>-1200000</v>
      </c>
    </row>
    <row r="15" spans="1:7" ht="19.5" customHeight="1" thickBot="1">
      <c r="A15" s="16" t="s">
        <v>2</v>
      </c>
      <c r="B15" s="31"/>
      <c r="C15" s="31">
        <v>-800000</v>
      </c>
      <c r="D15" s="31">
        <v>-800000</v>
      </c>
      <c r="E15" s="31">
        <v>-800000</v>
      </c>
      <c r="F15" s="31">
        <v>-800000</v>
      </c>
      <c r="G15" s="32">
        <v>-800000</v>
      </c>
    </row>
    <row r="16" spans="1:7" s="4" customFormat="1" ht="19.5" customHeight="1" thickBot="1">
      <c r="A16" s="18" t="s">
        <v>3</v>
      </c>
      <c r="B16" s="29"/>
      <c r="C16" s="29">
        <f>SUM(C13:C15)</f>
        <v>1500000</v>
      </c>
      <c r="D16" s="29">
        <f>SUM(D13:D15)</f>
        <v>1500000</v>
      </c>
      <c r="E16" s="29">
        <f>SUM(E13:E15)</f>
        <v>1500000</v>
      </c>
      <c r="F16" s="29">
        <f>SUM(F13:F15)</f>
        <v>1500000</v>
      </c>
      <c r="G16" s="30">
        <f>SUM(G13:G15)</f>
        <v>1500000</v>
      </c>
    </row>
    <row r="17" spans="1:7" ht="19.5" customHeight="1" thickBot="1">
      <c r="A17" s="16" t="s">
        <v>7</v>
      </c>
      <c r="B17" s="33"/>
      <c r="C17" s="33">
        <f>C16*0.31</f>
        <v>465000</v>
      </c>
      <c r="D17" s="33">
        <f>D16*0.31</f>
        <v>465000</v>
      </c>
      <c r="E17" s="33">
        <f>E16*0.31</f>
        <v>465000</v>
      </c>
      <c r="F17" s="33">
        <f>F16*0.31</f>
        <v>465000</v>
      </c>
      <c r="G17" s="34">
        <f>G16*0.31</f>
        <v>465000</v>
      </c>
    </row>
    <row r="18" spans="1:7" s="4" customFormat="1" ht="19.5" customHeight="1" thickBot="1">
      <c r="A18" s="18" t="s">
        <v>4</v>
      </c>
      <c r="B18" s="29"/>
      <c r="C18" s="29">
        <f>C16-C17</f>
        <v>1035000</v>
      </c>
      <c r="D18" s="29">
        <f>D16-D17</f>
        <v>1035000</v>
      </c>
      <c r="E18" s="29">
        <f>E16-E17</f>
        <v>1035000</v>
      </c>
      <c r="F18" s="29">
        <f>F16-F17</f>
        <v>1035000</v>
      </c>
      <c r="G18" s="30">
        <f>G16-G17</f>
        <v>1035000</v>
      </c>
    </row>
    <row r="19" spans="1:7" ht="19.5" customHeight="1" thickBot="1">
      <c r="A19" s="16" t="s">
        <v>5</v>
      </c>
      <c r="B19" s="33"/>
      <c r="C19" s="33">
        <v>800000</v>
      </c>
      <c r="D19" s="33">
        <v>800000</v>
      </c>
      <c r="E19" s="33">
        <v>800000</v>
      </c>
      <c r="F19" s="33">
        <v>800000</v>
      </c>
      <c r="G19" s="34">
        <v>800000</v>
      </c>
    </row>
    <row r="20" spans="1:7" s="4" customFormat="1" ht="19.5" customHeight="1" thickBot="1">
      <c r="A20" s="18" t="s">
        <v>18</v>
      </c>
      <c r="B20" s="35">
        <f>SUM(B11:B19)</f>
        <v>-4000000</v>
      </c>
      <c r="C20" s="35">
        <f>SUM(C18:C19)</f>
        <v>1835000</v>
      </c>
      <c r="D20" s="35">
        <f>SUM(D18:D19)</f>
        <v>1835000</v>
      </c>
      <c r="E20" s="35">
        <f>SUM(E18:E19)</f>
        <v>1835000</v>
      </c>
      <c r="F20" s="35">
        <f>SUM(F18:F19)</f>
        <v>1835000</v>
      </c>
      <c r="G20" s="36">
        <f>SUM(G18:G19)</f>
        <v>1835000</v>
      </c>
    </row>
    <row r="21" spans="1:7" s="4" customFormat="1" ht="19.5" customHeight="1">
      <c r="A21" s="18" t="s">
        <v>6</v>
      </c>
      <c r="B21" s="51">
        <f>IRR(B20:G20,0.15)</f>
        <v>0.3602335816104062</v>
      </c>
      <c r="C21" s="57" t="s">
        <v>31</v>
      </c>
      <c r="D21" s="58"/>
      <c r="E21" s="58"/>
      <c r="F21" s="58"/>
      <c r="G21" s="59"/>
    </row>
    <row r="22" spans="1:7" ht="19.5" customHeight="1">
      <c r="A22" s="19"/>
      <c r="B22" s="8"/>
      <c r="C22" s="6"/>
      <c r="D22" s="6"/>
      <c r="E22" s="6"/>
      <c r="F22" s="6"/>
      <c r="G22" s="20"/>
    </row>
    <row r="23" spans="1:7" ht="19.5" customHeight="1">
      <c r="A23" s="16" t="s">
        <v>26</v>
      </c>
      <c r="B23" s="9"/>
      <c r="C23" s="10">
        <f>C18*0.05</f>
        <v>51750</v>
      </c>
      <c r="D23" s="10">
        <f>D18*0.05</f>
        <v>51750</v>
      </c>
      <c r="E23" s="10">
        <f>E18*0.05</f>
        <v>51750</v>
      </c>
      <c r="F23" s="10">
        <f>F18*0.05</f>
        <v>51750</v>
      </c>
      <c r="G23" s="21">
        <f>G18*0.05</f>
        <v>51750</v>
      </c>
    </row>
    <row r="24" spans="1:7" ht="19.5" customHeight="1">
      <c r="A24" s="16" t="s">
        <v>27</v>
      </c>
      <c r="B24" s="9"/>
      <c r="C24" s="10">
        <f>C18-C23</f>
        <v>983250</v>
      </c>
      <c r="D24" s="10">
        <f>D18-D23</f>
        <v>983250</v>
      </c>
      <c r="E24" s="10">
        <f>E18-E23</f>
        <v>983250</v>
      </c>
      <c r="F24" s="10">
        <f>F18-F23</f>
        <v>983250</v>
      </c>
      <c r="G24" s="21">
        <f>G18-G23</f>
        <v>983250</v>
      </c>
    </row>
    <row r="25" spans="1:7" ht="19.5" customHeight="1" thickBot="1">
      <c r="A25" s="16" t="s">
        <v>33</v>
      </c>
      <c r="B25" s="40"/>
      <c r="C25" s="41">
        <v>1000000</v>
      </c>
      <c r="D25" s="41">
        <v>1000000</v>
      </c>
      <c r="E25" s="41">
        <v>1000000</v>
      </c>
      <c r="F25" s="41">
        <v>1000000</v>
      </c>
      <c r="G25" s="42">
        <v>1000000</v>
      </c>
    </row>
    <row r="26" spans="1:7" s="4" customFormat="1" ht="19.5" customHeight="1" thickBot="1">
      <c r="A26" s="18" t="s">
        <v>34</v>
      </c>
      <c r="B26" s="37"/>
      <c r="C26" s="38">
        <f>SUM(C24:C25)</f>
        <v>1983250</v>
      </c>
      <c r="D26" s="38">
        <f>SUM(D24:D25)</f>
        <v>1983250</v>
      </c>
      <c r="E26" s="38">
        <f>SUM(E24:E25)</f>
        <v>1983250</v>
      </c>
      <c r="F26" s="38">
        <f>SUM(F24:F25)</f>
        <v>1983250</v>
      </c>
      <c r="G26" s="39">
        <f>SUM(G24:G25)</f>
        <v>1983250</v>
      </c>
    </row>
    <row r="27" spans="1:7" s="4" customFormat="1" ht="19.5" customHeight="1" thickBot="1">
      <c r="A27" s="18"/>
      <c r="B27" s="52"/>
      <c r="C27" s="53"/>
      <c r="D27" s="53"/>
      <c r="E27" s="53"/>
      <c r="F27" s="53"/>
      <c r="G27" s="54"/>
    </row>
    <row r="28" spans="1:7" s="4" customFormat="1" ht="19.5" customHeight="1" thickTop="1">
      <c r="A28" s="60" t="s">
        <v>36</v>
      </c>
      <c r="B28" s="61"/>
      <c r="C28" s="61"/>
      <c r="D28" s="61"/>
      <c r="E28" s="61"/>
      <c r="F28" s="61"/>
      <c r="G28" s="62"/>
    </row>
    <row r="29" spans="1:7" ht="26.25" customHeight="1">
      <c r="A29" s="43" t="s">
        <v>8</v>
      </c>
      <c r="B29" s="44" t="s">
        <v>28</v>
      </c>
      <c r="C29" s="11"/>
      <c r="D29" s="11"/>
      <c r="E29" s="11"/>
      <c r="F29" s="11"/>
      <c r="G29" s="22"/>
    </row>
    <row r="30" spans="1:7" ht="19.5" customHeight="1">
      <c r="A30" s="16" t="s">
        <v>9</v>
      </c>
      <c r="B30" s="48">
        <f>4000000*0.7</f>
        <v>2800000</v>
      </c>
      <c r="C30" s="11">
        <f>B30*-0.18</f>
        <v>-504000</v>
      </c>
      <c r="D30" s="11">
        <f>B30*-0.18</f>
        <v>-504000</v>
      </c>
      <c r="E30" s="11">
        <f>B30*-0.18</f>
        <v>-504000</v>
      </c>
      <c r="F30" s="11">
        <f>B30*-0.18</f>
        <v>-504000</v>
      </c>
      <c r="G30" s="22">
        <f>B30*-0.18</f>
        <v>-504000</v>
      </c>
    </row>
    <row r="31" spans="1:7" ht="19.5" customHeight="1">
      <c r="A31" s="16" t="s">
        <v>10</v>
      </c>
      <c r="B31" s="49"/>
      <c r="C31" s="11">
        <f>-(C30*0.31)</f>
        <v>156240</v>
      </c>
      <c r="D31" s="11">
        <f>-(D30*0.31)</f>
        <v>156240</v>
      </c>
      <c r="E31" s="11">
        <f>-(E30*0.31)</f>
        <v>156240</v>
      </c>
      <c r="F31" s="11">
        <f>-(F30*0.31)</f>
        <v>156240</v>
      </c>
      <c r="G31" s="22">
        <f>-(G30*0.31)</f>
        <v>156240</v>
      </c>
    </row>
    <row r="32" spans="1:7" ht="19.5" customHeight="1">
      <c r="A32" s="16" t="s">
        <v>14</v>
      </c>
      <c r="B32" s="48">
        <f>4000000*0.3</f>
        <v>1200000</v>
      </c>
      <c r="C32" s="11">
        <f>B32*-0.15</f>
        <v>-180000</v>
      </c>
      <c r="D32" s="11">
        <f>B32*-0.15</f>
        <v>-180000</v>
      </c>
      <c r="E32" s="11">
        <f>B32*-0.15</f>
        <v>-180000</v>
      </c>
      <c r="F32" s="11">
        <f>B32*-0.15</f>
        <v>-180000</v>
      </c>
      <c r="G32" s="22">
        <f>B32*-0.15</f>
        <v>-180000</v>
      </c>
    </row>
    <row r="33" spans="1:7" s="4" customFormat="1" ht="19.5" customHeight="1">
      <c r="A33" s="18" t="s">
        <v>19</v>
      </c>
      <c r="B33" s="49"/>
      <c r="C33" s="12">
        <f>C26+C30+C31+C32</f>
        <v>1455490</v>
      </c>
      <c r="D33" s="12">
        <f>SUM(D26:D32)</f>
        <v>1455490</v>
      </c>
      <c r="E33" s="12">
        <f>SUM(E26:E32)</f>
        <v>1455490</v>
      </c>
      <c r="F33" s="12">
        <f>SUM(F26:F32)</f>
        <v>1455490</v>
      </c>
      <c r="G33" s="23">
        <f>SUM(G26:G32)</f>
        <v>1455490</v>
      </c>
    </row>
    <row r="34" spans="1:7" s="4" customFormat="1" ht="19.5" customHeight="1">
      <c r="A34" s="16" t="s">
        <v>29</v>
      </c>
      <c r="B34" s="49"/>
      <c r="C34" s="11">
        <v>5000</v>
      </c>
      <c r="D34" s="11">
        <v>5000</v>
      </c>
      <c r="E34" s="11">
        <v>5000</v>
      </c>
      <c r="F34" s="11">
        <v>5000</v>
      </c>
      <c r="G34" s="22">
        <v>5000</v>
      </c>
    </row>
    <row r="35" spans="1:7" s="4" customFormat="1" ht="19.5" customHeight="1">
      <c r="A35" s="16" t="s">
        <v>30</v>
      </c>
      <c r="B35" s="49"/>
      <c r="C35" s="11"/>
      <c r="D35" s="11"/>
      <c r="E35" s="11"/>
      <c r="F35" s="11"/>
      <c r="G35" s="22"/>
    </row>
    <row r="36" spans="1:7" s="4" customFormat="1" ht="19.5" customHeight="1">
      <c r="A36" s="18" t="s">
        <v>20</v>
      </c>
      <c r="B36" s="49"/>
      <c r="C36" s="12">
        <f>SUM(C34:C35)</f>
        <v>5000</v>
      </c>
      <c r="D36" s="12">
        <f>SUM(D34:D35)</f>
        <v>5000</v>
      </c>
      <c r="E36" s="12">
        <f>SUM(E34:E35)</f>
        <v>5000</v>
      </c>
      <c r="F36" s="12">
        <f>SUM(F34:F35)</f>
        <v>5000</v>
      </c>
      <c r="G36" s="23">
        <f>SUM(G34:G35)</f>
        <v>5000</v>
      </c>
    </row>
    <row r="37" spans="1:7" s="4" customFormat="1" ht="19.5" customHeight="1">
      <c r="A37" s="18" t="s">
        <v>11</v>
      </c>
      <c r="B37" s="49">
        <f>SUM(B30:B36)</f>
        <v>4000000</v>
      </c>
      <c r="C37" s="55">
        <f>C33/C36</f>
        <v>291.098</v>
      </c>
      <c r="D37" s="55">
        <f>D33/D36</f>
        <v>291.098</v>
      </c>
      <c r="E37" s="55">
        <f>E33/E36</f>
        <v>291.098</v>
      </c>
      <c r="F37" s="55">
        <f>F33/F36</f>
        <v>291.098</v>
      </c>
      <c r="G37" s="56">
        <f>G33/G36</f>
        <v>291.098</v>
      </c>
    </row>
    <row r="38" spans="1:7" ht="19.5" customHeight="1">
      <c r="A38" s="16"/>
      <c r="B38" s="6"/>
      <c r="C38" s="6"/>
      <c r="D38" s="6"/>
      <c r="E38" s="6"/>
      <c r="F38" s="6"/>
      <c r="G38" s="20"/>
    </row>
    <row r="39" spans="1:7" ht="26.25" customHeight="1">
      <c r="A39" s="43" t="s">
        <v>12</v>
      </c>
      <c r="B39" s="44" t="s">
        <v>28</v>
      </c>
      <c r="C39" s="6"/>
      <c r="D39" s="6"/>
      <c r="E39" s="6"/>
      <c r="F39" s="6"/>
      <c r="G39" s="20"/>
    </row>
    <row r="40" spans="1:7" ht="19.5" customHeight="1">
      <c r="A40" s="16" t="s">
        <v>9</v>
      </c>
      <c r="B40" s="48">
        <f>4000000*0.45</f>
        <v>1800000</v>
      </c>
      <c r="C40" s="11">
        <f>B40*-0.18</f>
        <v>-324000</v>
      </c>
      <c r="D40" s="11">
        <f>B40*-0.18</f>
        <v>-324000</v>
      </c>
      <c r="E40" s="11">
        <f>B40*-0.18</f>
        <v>-324000</v>
      </c>
      <c r="F40" s="11">
        <f>B40*-0.18</f>
        <v>-324000</v>
      </c>
      <c r="G40" s="22">
        <f>B40*-0.18</f>
        <v>-324000</v>
      </c>
    </row>
    <row r="41" spans="1:7" ht="19.5" customHeight="1">
      <c r="A41" s="16" t="s">
        <v>10</v>
      </c>
      <c r="B41" s="49"/>
      <c r="C41" s="10">
        <f>-(C40*0.31)</f>
        <v>100440</v>
      </c>
      <c r="D41" s="10">
        <f>-(D40*0.31)</f>
        <v>100440</v>
      </c>
      <c r="E41" s="10">
        <f>-(E40*0.31)</f>
        <v>100440</v>
      </c>
      <c r="F41" s="10">
        <f>-(F40*0.31)</f>
        <v>100440</v>
      </c>
      <c r="G41" s="21">
        <f>-(G40*0.31)</f>
        <v>100440</v>
      </c>
    </row>
    <row r="42" spans="1:7" ht="19.5" customHeight="1">
      <c r="A42" s="16" t="s">
        <v>14</v>
      </c>
      <c r="B42" s="50"/>
      <c r="C42" s="10"/>
      <c r="D42" s="10"/>
      <c r="E42" s="10"/>
      <c r="F42" s="10"/>
      <c r="G42" s="21"/>
    </row>
    <row r="43" spans="1:7" s="4" customFormat="1" ht="19.5" customHeight="1">
      <c r="A43" s="18" t="s">
        <v>19</v>
      </c>
      <c r="B43" s="49"/>
      <c r="C43" s="13">
        <f>SUM(C26+C40+C41)</f>
        <v>1759690</v>
      </c>
      <c r="D43" s="13">
        <f>SUM(D26+D40+D41)</f>
        <v>1759690</v>
      </c>
      <c r="E43" s="13">
        <f>SUM(E26+E40+E41)</f>
        <v>1759690</v>
      </c>
      <c r="F43" s="13">
        <f>SUM(F26+F40+F41)</f>
        <v>1759690</v>
      </c>
      <c r="G43" s="24">
        <f>SUM(G26+G40+G41)</f>
        <v>1759690</v>
      </c>
    </row>
    <row r="44" spans="1:7" s="4" customFormat="1" ht="19.5" customHeight="1">
      <c r="A44" s="16" t="s">
        <v>29</v>
      </c>
      <c r="B44" s="49"/>
      <c r="C44" s="11">
        <v>5000</v>
      </c>
      <c r="D44" s="11">
        <v>5000</v>
      </c>
      <c r="E44" s="11">
        <v>5000</v>
      </c>
      <c r="F44" s="11">
        <v>5000</v>
      </c>
      <c r="G44" s="22">
        <v>5000</v>
      </c>
    </row>
    <row r="45" spans="1:7" s="4" customFormat="1" ht="19.5" customHeight="1">
      <c r="A45" s="16" t="s">
        <v>30</v>
      </c>
      <c r="B45" s="48">
        <f>4000000*0.55</f>
        <v>2200000</v>
      </c>
      <c r="C45" s="11">
        <f>B45/1250</f>
        <v>1760</v>
      </c>
      <c r="D45" s="11">
        <f>B45/1250</f>
        <v>1760</v>
      </c>
      <c r="E45" s="11">
        <f>B45/1250</f>
        <v>1760</v>
      </c>
      <c r="F45" s="11">
        <f>B45/1250</f>
        <v>1760</v>
      </c>
      <c r="G45" s="22">
        <f>B45/1250</f>
        <v>1760</v>
      </c>
    </row>
    <row r="46" spans="1:7" ht="19.5" customHeight="1">
      <c r="A46" s="18" t="s">
        <v>20</v>
      </c>
      <c r="B46" s="49"/>
      <c r="C46" s="12">
        <f>SUM(C44:C45)</f>
        <v>6760</v>
      </c>
      <c r="D46" s="12">
        <f>SUM(D44:D45)</f>
        <v>6760</v>
      </c>
      <c r="E46" s="12">
        <f>SUM(E44:E45)</f>
        <v>6760</v>
      </c>
      <c r="F46" s="12">
        <f>SUM(F44:F45)</f>
        <v>6760</v>
      </c>
      <c r="G46" s="23">
        <f>SUM(G44:G45)</f>
        <v>6760</v>
      </c>
    </row>
    <row r="47" spans="1:7" s="4" customFormat="1" ht="19.5" customHeight="1">
      <c r="A47" s="18" t="s">
        <v>11</v>
      </c>
      <c r="B47" s="49">
        <f>SUM(B40:B46)</f>
        <v>4000000</v>
      </c>
      <c r="C47" s="55">
        <f>C43/C46</f>
        <v>260.3091715976331</v>
      </c>
      <c r="D47" s="55">
        <f>D43/D46</f>
        <v>260.3091715976331</v>
      </c>
      <c r="E47" s="55">
        <f>E43/E46</f>
        <v>260.3091715976331</v>
      </c>
      <c r="F47" s="55">
        <f>F43/F46</f>
        <v>260.3091715976331</v>
      </c>
      <c r="G47" s="56">
        <f>G43/G46</f>
        <v>260.3091715976331</v>
      </c>
    </row>
    <row r="48" spans="1:7" ht="19.5" customHeight="1">
      <c r="A48" s="16"/>
      <c r="B48" s="6"/>
      <c r="C48" s="6"/>
      <c r="D48" s="6"/>
      <c r="E48" s="6"/>
      <c r="F48" s="6"/>
      <c r="G48" s="20"/>
    </row>
    <row r="49" spans="1:7" ht="28.5" customHeight="1">
      <c r="A49" s="43" t="s">
        <v>13</v>
      </c>
      <c r="B49" s="44" t="s">
        <v>28</v>
      </c>
      <c r="C49" s="6"/>
      <c r="D49" s="6"/>
      <c r="E49" s="6"/>
      <c r="F49" s="6"/>
      <c r="G49" s="20"/>
    </row>
    <row r="50" spans="1:7" ht="19.5" customHeight="1">
      <c r="A50" s="16" t="s">
        <v>9</v>
      </c>
      <c r="B50" s="47"/>
      <c r="C50" s="8"/>
      <c r="D50" s="8"/>
      <c r="E50" s="8"/>
      <c r="F50" s="8"/>
      <c r="G50" s="25"/>
    </row>
    <row r="51" spans="1:7" ht="19.5" customHeight="1">
      <c r="A51" s="16" t="s">
        <v>10</v>
      </c>
      <c r="B51" s="45"/>
      <c r="C51" s="10"/>
      <c r="D51" s="10"/>
      <c r="E51" s="10"/>
      <c r="F51" s="10"/>
      <c r="G51" s="21"/>
    </row>
    <row r="52" spans="1:7" ht="19.5" customHeight="1">
      <c r="A52" s="16" t="s">
        <v>14</v>
      </c>
      <c r="B52" s="48">
        <f>4000000*0.4</f>
        <v>1600000</v>
      </c>
      <c r="C52" s="11">
        <f>B52*-0.15</f>
        <v>-240000</v>
      </c>
      <c r="D52" s="11">
        <f>B52*-0.15</f>
        <v>-240000</v>
      </c>
      <c r="E52" s="11">
        <f>B52*-0.15</f>
        <v>-240000</v>
      </c>
      <c r="F52" s="11">
        <f>B52*-0.15</f>
        <v>-240000</v>
      </c>
      <c r="G52" s="22">
        <f>B52*-0.15</f>
        <v>-240000</v>
      </c>
    </row>
    <row r="53" spans="1:7" s="4" customFormat="1" ht="19.5" customHeight="1">
      <c r="A53" s="18" t="s">
        <v>19</v>
      </c>
      <c r="B53" s="49"/>
      <c r="C53" s="13">
        <f>SUM(C26+C52)</f>
        <v>1743250</v>
      </c>
      <c r="D53" s="13">
        <f>SUM(D26+D52)</f>
        <v>1743250</v>
      </c>
      <c r="E53" s="13">
        <f>SUM(E26+E52)</f>
        <v>1743250</v>
      </c>
      <c r="F53" s="13">
        <f>SUM(F26+F52)</f>
        <v>1743250</v>
      </c>
      <c r="G53" s="24">
        <f>SUM(G26+G52)</f>
        <v>1743250</v>
      </c>
    </row>
    <row r="54" spans="1:7" s="4" customFormat="1" ht="19.5" customHeight="1">
      <c r="A54" s="16" t="s">
        <v>29</v>
      </c>
      <c r="B54" s="49"/>
      <c r="C54" s="11">
        <v>5000</v>
      </c>
      <c r="D54" s="11">
        <v>5000</v>
      </c>
      <c r="E54" s="11">
        <v>5000</v>
      </c>
      <c r="F54" s="11">
        <v>5000</v>
      </c>
      <c r="G54" s="22">
        <v>5000</v>
      </c>
    </row>
    <row r="55" spans="1:7" s="4" customFormat="1" ht="19.5" customHeight="1">
      <c r="A55" s="16" t="s">
        <v>30</v>
      </c>
      <c r="B55" s="48">
        <f>4000000*0.6</f>
        <v>2400000</v>
      </c>
      <c r="C55" s="11">
        <f>B55/1250</f>
        <v>1920</v>
      </c>
      <c r="D55" s="11">
        <f>B55/1250</f>
        <v>1920</v>
      </c>
      <c r="E55" s="11">
        <f>B55/1250</f>
        <v>1920</v>
      </c>
      <c r="F55" s="11">
        <f>B55/1250</f>
        <v>1920</v>
      </c>
      <c r="G55" s="22">
        <f>B55/1250</f>
        <v>1920</v>
      </c>
    </row>
    <row r="56" spans="1:7" ht="19.5" customHeight="1">
      <c r="A56" s="18" t="s">
        <v>20</v>
      </c>
      <c r="B56" s="49"/>
      <c r="C56" s="12">
        <f>SUM(C54:C55)</f>
        <v>6920</v>
      </c>
      <c r="D56" s="12">
        <f>SUM(D54:D55)</f>
        <v>6920</v>
      </c>
      <c r="E56" s="12">
        <f>SUM(E54:E55)</f>
        <v>6920</v>
      </c>
      <c r="F56" s="12">
        <f>SUM(F54:F55)</f>
        <v>6920</v>
      </c>
      <c r="G56" s="23">
        <f>SUM(G54:G55)</f>
        <v>6920</v>
      </c>
    </row>
    <row r="57" spans="1:7" s="4" customFormat="1" ht="19.5" customHeight="1">
      <c r="A57" s="18" t="s">
        <v>11</v>
      </c>
      <c r="B57" s="49">
        <f>SUM(B51:B56)</f>
        <v>4000000</v>
      </c>
      <c r="C57" s="55">
        <f>C53/C56</f>
        <v>251.91473988439307</v>
      </c>
      <c r="D57" s="55">
        <f>D53/D56</f>
        <v>251.91473988439307</v>
      </c>
      <c r="E57" s="55">
        <f>E53/E56</f>
        <v>251.91473988439307</v>
      </c>
      <c r="F57" s="55">
        <f>F53/F56</f>
        <v>251.91473988439307</v>
      </c>
      <c r="G57" s="56">
        <f>G53/G56</f>
        <v>251.91473988439307</v>
      </c>
    </row>
    <row r="58" spans="1:7" ht="19.5" customHeight="1">
      <c r="A58" s="19"/>
      <c r="B58" s="8"/>
      <c r="C58" s="8"/>
      <c r="D58" s="8"/>
      <c r="E58" s="8"/>
      <c r="F58" s="8"/>
      <c r="G58" s="25"/>
    </row>
    <row r="59" spans="1:7" ht="24.75" customHeight="1">
      <c r="A59" s="43" t="s">
        <v>15</v>
      </c>
      <c r="B59" s="44" t="s">
        <v>28</v>
      </c>
      <c r="C59" s="6"/>
      <c r="D59" s="6"/>
      <c r="E59" s="6"/>
      <c r="F59" s="6"/>
      <c r="G59" s="20"/>
    </row>
    <row r="60" spans="1:7" ht="19.5" customHeight="1">
      <c r="A60" s="16" t="s">
        <v>9</v>
      </c>
      <c r="B60" s="47"/>
      <c r="C60" s="6"/>
      <c r="D60" s="6"/>
      <c r="E60" s="6"/>
      <c r="F60" s="6"/>
      <c r="G60" s="20"/>
    </row>
    <row r="61" spans="1:7" ht="19.5" customHeight="1">
      <c r="A61" s="16" t="s">
        <v>10</v>
      </c>
      <c r="B61" s="45"/>
      <c r="C61" s="6"/>
      <c r="D61" s="6"/>
      <c r="E61" s="6"/>
      <c r="F61" s="6"/>
      <c r="G61" s="20"/>
    </row>
    <row r="62" spans="1:7" ht="19.5" customHeight="1">
      <c r="A62" s="16" t="s">
        <v>14</v>
      </c>
      <c r="B62" s="46"/>
      <c r="C62" s="6"/>
      <c r="D62" s="6"/>
      <c r="E62" s="6"/>
      <c r="F62" s="6"/>
      <c r="G62" s="20"/>
    </row>
    <row r="63" spans="1:7" s="4" customFormat="1" ht="19.5" customHeight="1">
      <c r="A63" s="18" t="s">
        <v>19</v>
      </c>
      <c r="B63" s="45"/>
      <c r="C63" s="13">
        <f>+C26</f>
        <v>1983250</v>
      </c>
      <c r="D63" s="13">
        <f>+D26</f>
        <v>1983250</v>
      </c>
      <c r="E63" s="13">
        <f>+E26</f>
        <v>1983250</v>
      </c>
      <c r="F63" s="13">
        <f>+F26</f>
        <v>1983250</v>
      </c>
      <c r="G63" s="24">
        <f>+G26</f>
        <v>1983250</v>
      </c>
    </row>
    <row r="64" spans="1:7" s="4" customFormat="1" ht="19.5" customHeight="1">
      <c r="A64" s="16" t="s">
        <v>29</v>
      </c>
      <c r="B64" s="45"/>
      <c r="C64" s="11">
        <v>5000</v>
      </c>
      <c r="D64" s="11">
        <v>5000</v>
      </c>
      <c r="E64" s="11">
        <v>5000</v>
      </c>
      <c r="F64" s="11">
        <v>5000</v>
      </c>
      <c r="G64" s="22">
        <v>5000</v>
      </c>
    </row>
    <row r="65" spans="1:7" s="4" customFormat="1" ht="19.5" customHeight="1">
      <c r="A65" s="16" t="s">
        <v>30</v>
      </c>
      <c r="B65" s="48">
        <v>4000000</v>
      </c>
      <c r="C65" s="11">
        <f>B65/1250</f>
        <v>3200</v>
      </c>
      <c r="D65" s="11">
        <f>B65/1250</f>
        <v>3200</v>
      </c>
      <c r="E65" s="11">
        <f>B65/1250</f>
        <v>3200</v>
      </c>
      <c r="F65" s="11">
        <f>B65/1250</f>
        <v>3200</v>
      </c>
      <c r="G65" s="22">
        <f>B65/1250</f>
        <v>3200</v>
      </c>
    </row>
    <row r="66" spans="1:7" ht="19.5" customHeight="1">
      <c r="A66" s="18" t="s">
        <v>20</v>
      </c>
      <c r="B66" s="49"/>
      <c r="C66" s="12">
        <f>SUM(C64:C65)</f>
        <v>8200</v>
      </c>
      <c r="D66" s="12">
        <f>SUM(D64:D65)</f>
        <v>8200</v>
      </c>
      <c r="E66" s="12">
        <f>SUM(E64:E65)</f>
        <v>8200</v>
      </c>
      <c r="F66" s="12">
        <f>SUM(F64:F65)</f>
        <v>8200</v>
      </c>
      <c r="G66" s="23">
        <f>SUM(G64:G65)</f>
        <v>8200</v>
      </c>
    </row>
    <row r="67" spans="1:7" s="4" customFormat="1" ht="19.5" customHeight="1">
      <c r="A67" s="18" t="s">
        <v>11</v>
      </c>
      <c r="B67" s="49">
        <f>SUM(B61:B66)</f>
        <v>4000000</v>
      </c>
      <c r="C67" s="55">
        <f>C63/C66</f>
        <v>241.859756097561</v>
      </c>
      <c r="D67" s="55">
        <f>D63/D66</f>
        <v>241.859756097561</v>
      </c>
      <c r="E67" s="55">
        <f>E63/E66</f>
        <v>241.859756097561</v>
      </c>
      <c r="F67" s="55">
        <f>F63/F66</f>
        <v>241.859756097561</v>
      </c>
      <c r="G67" s="56">
        <f>G63/G66</f>
        <v>241.859756097561</v>
      </c>
    </row>
    <row r="68" spans="1:7" ht="19.5" customHeight="1" thickBot="1">
      <c r="A68" s="26"/>
      <c r="B68" s="27"/>
      <c r="C68" s="27"/>
      <c r="D68" s="27"/>
      <c r="E68" s="27"/>
      <c r="F68" s="27"/>
      <c r="G68" s="28"/>
    </row>
    <row r="69" ht="19.5" customHeight="1" thickTop="1"/>
  </sheetData>
  <mergeCells count="11">
    <mergeCell ref="A9:G9"/>
    <mergeCell ref="C21:G21"/>
    <mergeCell ref="A28:G28"/>
    <mergeCell ref="A10:G10"/>
    <mergeCell ref="A1:G1"/>
    <mergeCell ref="A2:G2"/>
    <mergeCell ref="A3:G3"/>
    <mergeCell ref="A4:G4"/>
    <mergeCell ref="A7:G7"/>
    <mergeCell ref="A8:G8"/>
    <mergeCell ref="A5:G5"/>
  </mergeCells>
  <printOptions horizontalCentered="1"/>
  <pageMargins left="0.3937007874015748" right="0.3937007874015748" top="0.3937007874015748" bottom="0.3937007874015748" header="0.3937007874015748" footer="0.4330708661417323"/>
  <pageSetup fitToHeight="1" fitToWidth="1" horizontalDpi="300" verticalDpi="300" orientation="portrait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GILDARDO GUADALUPE ARRIOLA MAIREN-HELMUTH CESAR CATALAN JUAREZ</dc:creator>
  <cp:keywords/>
  <dc:description/>
  <cp:lastModifiedBy>jaudint</cp:lastModifiedBy>
  <cp:lastPrinted>2005-03-05T00:50:48Z</cp:lastPrinted>
  <dcterms:created xsi:type="dcterms:W3CDTF">2001-10-09T22:48:35Z</dcterms:created>
  <dcterms:modified xsi:type="dcterms:W3CDTF">2010-02-20T16:22:22Z</dcterms:modified>
  <cp:category/>
  <cp:version/>
  <cp:contentType/>
  <cp:contentStatus/>
</cp:coreProperties>
</file>