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1_0.bin" ContentType="application/vnd.openxmlformats-officedocument.oleObject"/>
  <Override PartName="/xl/embeddings/oleObject_1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921" yWindow="90" windowWidth="9540" windowHeight="4560" activeTab="1"/>
  </bookViews>
  <sheets>
    <sheet name="RESOLUCION" sheetId="1" r:id="rId1"/>
    <sheet name="RESOLUCION (2)" sheetId="2" r:id="rId2"/>
    <sheet name="DEFLACTOR" sheetId="3" r:id="rId3"/>
  </sheets>
  <definedNames>
    <definedName name="_xlnm.Print_Area" localSheetId="1">'RESOLUCION (2)'!$A$1:$H$351</definedName>
  </definedNames>
  <calcPr fullCalcOnLoad="1"/>
</workbook>
</file>

<file path=xl/comments2.xml><?xml version="1.0" encoding="utf-8"?>
<comments xmlns="http://schemas.openxmlformats.org/spreadsheetml/2006/main">
  <authors>
    <author>HOME</author>
  </authors>
  <commentList>
    <comment ref="A4" authorId="0">
      <text>
        <r>
          <rPr>
            <b/>
            <sz val="14"/>
            <rFont val="Tahoma"/>
            <family val="2"/>
          </rPr>
          <t xml:space="preserve">Precios constantes, </t>
        </r>
        <r>
          <rPr>
            <sz val="14"/>
            <rFont val="Tahoma"/>
            <family val="2"/>
          </rPr>
          <t xml:space="preserve">a. Expresión que se utiliza para hacer referencia a una serie de precios en lo que se han eliminado los efectos de la inflación. Se dice entonces que los valores de la serie, por haber sido deflactados, son a precios constantes. [at constant prices]. (V. DEFLACTOR; INFLACION;
</t>
        </r>
      </text>
    </comment>
    <comment ref="A22" authorId="0">
      <text>
        <r>
          <rPr>
            <b/>
            <sz val="10"/>
            <rFont val="Tahoma"/>
            <family val="2"/>
          </rPr>
          <t>PRECIOS CORRIENTES</t>
        </r>
        <r>
          <rPr>
            <sz val="10"/>
            <rFont val="Tahoma"/>
            <family val="2"/>
          </rPr>
          <t xml:space="preserve">
La valuación a precios corrientes, significa que los resultados numéricos en que se expresan se encuentran calculados a los precios vigentes en cada año.  Esta valuación  confiere homogeneidad entre bienes y servicios, lo que permite su agregación en clasificaciones de distinta índole, así como relaciones de equivalencia con otros fenómenos.</t>
        </r>
      </text>
    </comment>
    <comment ref="A37" authorId="0">
      <text>
        <r>
          <rPr>
            <b/>
            <sz val="10"/>
            <rFont val="Tahoma"/>
            <family val="2"/>
          </rPr>
          <t>PRECIOS REALES:</t>
        </r>
        <r>
          <rPr>
            <sz val="10"/>
            <rFont val="Tahoma"/>
            <family val="2"/>
          </rPr>
          <t xml:space="preserve">
 Significa el valor monetario que tienen las mercancías expresadas en precios de un periodo diferente a aquel en que se realiza la medición, tomando uno de éstos periodos como punto de partida para encontrar los incrementos reales de precios. Es decir, se eliminan las variaciones que puedan tener los precios de las mercancías en periodos diferentes. 
 La forma de obtener el PIB a precios reales consiste en dividir el PIB a precios corrientes entre el índice de precios más 100 y lo multiplicamos por 100, </t>
        </r>
      </text>
    </comment>
    <comment ref="H12" authorId="0">
      <text>
        <r>
          <rPr>
            <b/>
            <sz val="12"/>
            <rFont val="Tahoma"/>
            <family val="2"/>
          </rPr>
          <t>Deflactor</t>
        </r>
        <r>
          <rPr>
            <sz val="12"/>
            <rFont val="Tahoma"/>
            <family val="2"/>
          </rPr>
          <t>. Un índice de precios, implícito o explícito, que se utiliza para distinguir los aumentos del producto bruto que resultan del incremento de los precios, de aquellos que obedecen a un cambio real en el producto. El deflactor permite así eliminar los efectos de la inflación cuando se comparan magnitudes económicas a lo largo del tiempo; se dice entonces que éstas han sido deflactadas y que las cifras se presentan "a precios constantes". [deflator]. (V. CUENTAS NACIONALES; INFLACION; PRECIOS).</t>
        </r>
      </text>
    </comment>
  </commentList>
</comments>
</file>

<file path=xl/sharedStrings.xml><?xml version="1.0" encoding="utf-8"?>
<sst xmlns="http://schemas.openxmlformats.org/spreadsheetml/2006/main" count="915" uniqueCount="73">
  <si>
    <t>Ventas</t>
  </si>
  <si>
    <t>Depreciaciones</t>
  </si>
  <si>
    <t>INGRESOS</t>
  </si>
  <si>
    <t>COSTOS</t>
  </si>
  <si>
    <t>Más: Depreciaciones</t>
  </si>
  <si>
    <t>FLUJOS NETOS DE EFECTIVO</t>
  </si>
  <si>
    <t>TASA INTERNA DE RETORNO</t>
  </si>
  <si>
    <t>PRIMER ESCENARIO : PROYECTO NO AFECTADO POR  INFLACION</t>
  </si>
  <si>
    <t>FLUJOS DE EFECTIVO A PRECIOS CONSTANTES</t>
  </si>
  <si>
    <t>Conceptos</t>
  </si>
  <si>
    <t>Inversión</t>
  </si>
  <si>
    <t>Costos operacionales</t>
  </si>
  <si>
    <t xml:space="preserve">   Utilidades antes de ISR</t>
  </si>
  <si>
    <t>Utilidades después de ISR</t>
  </si>
  <si>
    <t>Flujos de Efectivo Netos</t>
  </si>
  <si>
    <t>SEGUNDO ESCENARIO : PROYECTO AFECTADO CON UNA INFLACION PURA DEL 10%</t>
  </si>
  <si>
    <t>A) FLUJOS DE EFECTIVO A PRECIOS CORRIENTES</t>
  </si>
  <si>
    <t>TIR NOMINAL</t>
  </si>
  <si>
    <t xml:space="preserve">B) FLUJOS DE EFECTIVO A PRECIOS REALES </t>
  </si>
  <si>
    <t>TERCER ESCENARIO : PROYECTO AFECTADO CON UNA INFLACIÓN PURA DEL 10% Y UNA DEVALUACION DEL 5%</t>
  </si>
  <si>
    <t>FLUJOS DE EFECTIVO A PRECIOS REALES</t>
  </si>
  <si>
    <t>PRIMER ESCENARIO : PROYECTO NO AFECTADO POR INFLACIÓN</t>
  </si>
  <si>
    <t>SEGUNDO ESCENARIO : PROYECTO AFECTADO CON INFLACION DEL 10% EN VENTAS Y 15% EN COSTOS</t>
  </si>
  <si>
    <t>TASA INTERNA DE RETORNO NOMINAL</t>
  </si>
  <si>
    <t>B) FLUJOS DE EFECTIVO A PRECIOS REALES</t>
  </si>
  <si>
    <t>TERCER ESCENARIO : PROYECTO AFECTADO CON INFLACION DEL 10%  EN VENTAS Y 15% EN LOS COSTOS</t>
  </si>
  <si>
    <t>Y DEVALUACION DEL 5%</t>
  </si>
  <si>
    <t>SEGUNDO ESCENARIO : PROYECTO AFECTADO CON INFLACION DEL 10% EN VENTAS Y 5% EN COSTOS</t>
  </si>
  <si>
    <t>TERCER ESCENARIO : PROYECTO AFECTADO CON INFLACION DEL 10%  EN VENTAS Y 5% EN LOS COSTOS</t>
  </si>
  <si>
    <t>CONCEPTOS</t>
  </si>
  <si>
    <t>Ventas Locales</t>
  </si>
  <si>
    <t>Exportaciones</t>
  </si>
  <si>
    <t>Domésticos</t>
  </si>
  <si>
    <t>Importaciones</t>
  </si>
  <si>
    <t>Utilidad antes de ISR</t>
  </si>
  <si>
    <t>Utilidad después de ISR</t>
  </si>
  <si>
    <t>(-) Inversiones</t>
  </si>
  <si>
    <t>(+) Depreciaciones</t>
  </si>
  <si>
    <t>SEGUNDO ESCENARIO : PROYECTO AFECTADO CON INFLACION INTERNA Y EXTERNA (10%) Y DEVALUACION (5%)</t>
  </si>
  <si>
    <t>SOLO VENTAS LOCALES - COSTOS DOMESTICOS Y NO DOMESTICOS</t>
  </si>
  <si>
    <t>TERCER ESCENARIO : PROYECTO AFECTADO CON INFLACION INTERNA Y EXTERNA (10%) Y DEVALUACION (5%)</t>
  </si>
  <si>
    <t>SOLO EXPORTACIONES Y COSTOS TOTALES DOMESTICOS</t>
  </si>
  <si>
    <t>CUARTO ESCENARIO : PROYECTO AFECTADO CON INFLACION INTERNA Y EXTERNA (10%) Y DEVALUACION (5%)</t>
  </si>
  <si>
    <t>TIR REAL (CON FLUJOS DEFLACTADOS)</t>
  </si>
  <si>
    <t>TIR REAL (CON FORMULA)</t>
  </si>
  <si>
    <t>VENTAS LOCALES Y COSTOS TOTALES DOMESTICOS</t>
  </si>
  <si>
    <t>PRIMER ESCENARIO: PROYECTO NO AFECTADO POR INFLACION Y DEVALUACION</t>
  </si>
  <si>
    <t>VENTAS LOCALES  Y EXPORTACIONES - COSTOS DOMESTICOS Y NO DOMESTICOS</t>
  </si>
  <si>
    <t>CASO 1: LA PIPIRIPAU, S.A</t>
  </si>
  <si>
    <t>Impuesto Sobre la Renta (31%)</t>
  </si>
  <si>
    <t>TREMA</t>
  </si>
  <si>
    <t>CASO 2: LA CHILINDRINA, S.A.</t>
  </si>
  <si>
    <t>CASO 3: LA TRAMADORA, S.A.</t>
  </si>
  <si>
    <t>CASO 4: LA INTERNACIONAL, S.A.</t>
  </si>
  <si>
    <t>VALOR ACTUAL NETO (0.18)</t>
  </si>
  <si>
    <t>VAN NOMINAL (0.18)</t>
  </si>
  <si>
    <t>VAN REAL (0.18)</t>
  </si>
  <si>
    <t>VALOR ACTUAL NETO NOMINAL (0.18)</t>
  </si>
  <si>
    <t>VALOR ACTUAL NETO REAL (0.18)</t>
  </si>
  <si>
    <t>VALOR ACTUAL NETO  (0.18)</t>
  </si>
  <si>
    <t>PIB real, PIB nominal, deflactor implícito del PIB y tasa de inflación</t>
  </si>
  <si>
    <t>Años</t>
  </si>
  <si>
    <t>PIB Nominal (RD$ miles)</t>
  </si>
  <si>
    <t>PIB real (RD$1970)</t>
  </si>
  <si>
    <t>Deflactor implícito (Base 1970)</t>
  </si>
  <si>
    <t>Deflactor implícito (Base 1985)</t>
  </si>
  <si>
    <t>Tasa de Inflación</t>
  </si>
  <si>
    <t>IPC</t>
  </si>
  <si>
    <t xml:space="preserve">Fuente: Elaborado por CIECA con información del Banco Central </t>
  </si>
  <si>
    <t>Cálculo Deflactor implícito (Base 1970)</t>
  </si>
  <si>
    <t>Cálculo Deflactor implícito (Base 1985)</t>
  </si>
  <si>
    <t>Diferencia entre TREMA Y TIR</t>
  </si>
  <si>
    <t>ID</t>
  </si>
</sst>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quot;#,##0_);\(&quot;Q&quot;#,##0\)"/>
    <numFmt numFmtId="165" formatCode="&quot;Q&quot;#,##0_);[Red]\(&quot;Q&quot;#,##0\)"/>
    <numFmt numFmtId="166" formatCode="&quot;Q&quot;#,##0.00_);\(&quot;Q&quot;#,##0.00\)"/>
    <numFmt numFmtId="167" formatCode="&quot;Q&quot;#,##0.00_);[Red]\(&quot;Q&quot;#,##0.00\)"/>
    <numFmt numFmtId="168" formatCode="_(&quot;Q&quot;* #,##0_);_(&quot;Q&quot;* \(#,##0\);_(&quot;Q&quot;* &quot;-&quot;_);_(@_)"/>
    <numFmt numFmtId="169" formatCode="_(* #,##0_);_(* \(#,##0\);_(* &quot;-&quot;_);_(@_)"/>
    <numFmt numFmtId="170" formatCode="_(&quot;Q&quot;* #,##0.00_);_(&quot;Q&quot;* \(#,##0.00\);_(&quot;Q&quot;* &quot;-&quot;??_);_(@_)"/>
    <numFmt numFmtId="171" formatCode="_(* #,##0.00_);_(* \(#,##0.00\);_(* &quot;-&quot;??_);_(@_)"/>
    <numFmt numFmtId="172" formatCode="&quot;Q&quot;#,##0;\-&quot;Q&quot;#,##0"/>
    <numFmt numFmtId="173" formatCode="&quot;Q&quot;#,##0;[Red]\-&quot;Q&quot;#,##0"/>
    <numFmt numFmtId="174" formatCode="&quot;Q&quot;#,##0.00;\-&quot;Q&quot;#,##0.00"/>
    <numFmt numFmtId="175" formatCode="&quot;Q&quot;#,##0.00;[Red]\-&quot;Q&quot;#,##0.00"/>
    <numFmt numFmtId="176" formatCode="_-&quot;Q&quot;* #,##0_-;\-&quot;Q&quot;* #,##0_-;_-&quot;Q&quot;* &quot;-&quot;_-;_-@_-"/>
    <numFmt numFmtId="177" formatCode="_-&quot;Q&quot;* #,##0.00_-;\-&quot;Q&quot;* #,##0.00_-;_-&quot;Q&quot;* &quot;-&quot;??_-;_-@_-"/>
    <numFmt numFmtId="178" formatCode="0.0"/>
    <numFmt numFmtId="179" formatCode="0.000"/>
    <numFmt numFmtId="180" formatCode="0.0%"/>
    <numFmt numFmtId="181" formatCode="0.000%"/>
    <numFmt numFmtId="182" formatCode="0.00_);\(0.00\)"/>
    <numFmt numFmtId="183" formatCode="_(* #,##0.0_);_(* \(#,##0.0\);_(* &quot;-&quot;??_);_(@_)"/>
    <numFmt numFmtId="184" formatCode="_(* #,##0_);_(* \(#,##0\);_(* &quot;-&quot;??_);_(@_)"/>
    <numFmt numFmtId="185" formatCode="#,##0.000;\-#,##0.000"/>
    <numFmt numFmtId="186" formatCode="#,##0.0;\-#,##0.0"/>
    <numFmt numFmtId="187" formatCode="0.0000%"/>
    <numFmt numFmtId="188" formatCode="0.0000"/>
    <numFmt numFmtId="189" formatCode="0.00000"/>
    <numFmt numFmtId="190" formatCode="0.000000"/>
    <numFmt numFmtId="191" formatCode="0.0000000000"/>
    <numFmt numFmtId="192" formatCode="0.000000000"/>
    <numFmt numFmtId="193" formatCode="0.00000000"/>
    <numFmt numFmtId="194" formatCode="0.0000000"/>
    <numFmt numFmtId="195" formatCode="_-* #,##0.000_-;\-* #,##0.000_-;_-* &quot;-&quot;??_-;_-@_-"/>
    <numFmt numFmtId="196" formatCode="_-* #,##0.0_-;\-* #,##0.0_-;_-* &quot;-&quot;??_-;_-@_-"/>
    <numFmt numFmtId="197" formatCode="_-* #,##0_-;\-* #,##0_-;_-* &quot;-&quot;??_-;_-@_-"/>
    <numFmt numFmtId="198" formatCode="_-* #,##0.0000_-;\-* #,##0.0000_-;_-* &quot;-&quot;??_-;_-@_-"/>
    <numFmt numFmtId="199" formatCode="_-* #,##0.00000_-;\-* #,##0.00000_-;_-* &quot;-&quot;??_-;_-@_-"/>
    <numFmt numFmtId="200" formatCode="_-* #,##0.000000_-;\-* #,##0.000000_-;_-* &quot;-&quot;??_-;_-@_-"/>
    <numFmt numFmtId="201" formatCode="_(* #,##0.000_);_(* \(#,##0.000\);_(* &quot;-&quot;??_);_(@_)"/>
    <numFmt numFmtId="202" formatCode="_(* #,##0.0000_);_(* \(#,##0.0000\);_(* &quot;-&quot;??_);_(@_)"/>
    <numFmt numFmtId="203" formatCode="_(* #,##0.00000_);_(* \(#,##0.00000\);_(* &quot;-&quot;??_);_(@_)"/>
    <numFmt numFmtId="204" formatCode="_(* #,##0.000000_);_(* \(#,##0.000000\);_(* &quot;-&quot;??_);_(@_)"/>
    <numFmt numFmtId="205" formatCode="#,##0.0000;\-#,##0.0000"/>
    <numFmt numFmtId="206" formatCode="0.00000%"/>
    <numFmt numFmtId="207" formatCode="0.000000%"/>
    <numFmt numFmtId="208" formatCode="0.0000000%"/>
    <numFmt numFmtId="209" formatCode="0.00_);[Red]\(0.00\)"/>
    <numFmt numFmtId="210" formatCode="&quot;Sí&quot;;&quot;Sí&quot;;&quot;No&quot;"/>
    <numFmt numFmtId="211" formatCode="&quot;Verdadero&quot;;&quot;Verdadero&quot;;&quot;Falso&quot;"/>
    <numFmt numFmtId="212" formatCode="&quot;Activado&quot;;&quot;Activado&quot;;&quot;Desactivado&quot;"/>
    <numFmt numFmtId="213" formatCode="[$€-2]\ #,##0.00_);[Red]\([$€-2]\ #,##0.00\)"/>
    <numFmt numFmtId="214" formatCode="#,##0.000"/>
    <numFmt numFmtId="215" formatCode="0.000_);[Red]\(0.000\)"/>
    <numFmt numFmtId="216" formatCode="0.0000_);[Red]\(0.0000\)"/>
    <numFmt numFmtId="217" formatCode="0.00000_);[Red]\(0.00000\)"/>
  </numFmts>
  <fonts count="23">
    <font>
      <sz val="10"/>
      <name val="Arial"/>
      <family val="0"/>
    </font>
    <font>
      <sz val="10"/>
      <name val="Century Gothic"/>
      <family val="2"/>
    </font>
    <font>
      <b/>
      <sz val="10"/>
      <name val="Century Gothic"/>
      <family val="2"/>
    </font>
    <font>
      <sz val="12"/>
      <name val="Century Gothic"/>
      <family val="2"/>
    </font>
    <font>
      <b/>
      <sz val="12"/>
      <color indexed="9"/>
      <name val="Arial Black"/>
      <family val="2"/>
    </font>
    <font>
      <b/>
      <sz val="12"/>
      <name val="Arial Black"/>
      <family val="2"/>
    </font>
    <font>
      <b/>
      <sz val="12"/>
      <color indexed="8"/>
      <name val="Arial Black"/>
      <family val="2"/>
    </font>
    <font>
      <b/>
      <sz val="11"/>
      <name val="Arial Black"/>
      <family val="2"/>
    </font>
    <font>
      <b/>
      <sz val="11"/>
      <color indexed="8"/>
      <name val="Arial Black"/>
      <family val="2"/>
    </font>
    <font>
      <b/>
      <sz val="11"/>
      <color indexed="9"/>
      <name val="Arial Black"/>
      <family val="2"/>
    </font>
    <font>
      <b/>
      <sz val="14"/>
      <color indexed="9"/>
      <name val="Eurostar Black Extended"/>
      <family val="2"/>
    </font>
    <font>
      <sz val="14"/>
      <name val="Eurostar Black Extended"/>
      <family val="2"/>
    </font>
    <font>
      <b/>
      <sz val="10"/>
      <name val="Tahoma"/>
      <family val="2"/>
    </font>
    <font>
      <sz val="10"/>
      <name val="Tahoma"/>
      <family val="2"/>
    </font>
    <font>
      <b/>
      <sz val="13.5"/>
      <color indexed="10"/>
      <name val="Arial"/>
      <family val="2"/>
    </font>
    <font>
      <sz val="7.5"/>
      <name val="Arial"/>
      <family val="2"/>
    </font>
    <font>
      <sz val="7.5"/>
      <name val="Verdana"/>
      <family val="2"/>
    </font>
    <font>
      <b/>
      <sz val="14"/>
      <name val="Tahoma"/>
      <family val="2"/>
    </font>
    <font>
      <sz val="14"/>
      <name val="Tahoma"/>
      <family val="2"/>
    </font>
    <font>
      <b/>
      <sz val="12"/>
      <name val="Tahoma"/>
      <family val="2"/>
    </font>
    <font>
      <sz val="12"/>
      <name val="Tahoma"/>
      <family val="2"/>
    </font>
    <font>
      <sz val="11"/>
      <name val="Arial Black"/>
      <family val="2"/>
    </font>
    <font>
      <b/>
      <sz val="8"/>
      <name val="Arial"/>
      <family val="2"/>
    </font>
  </fonts>
  <fills count="6">
    <fill>
      <patternFill/>
    </fill>
    <fill>
      <patternFill patternType="gray125"/>
    </fill>
    <fill>
      <patternFill patternType="solid">
        <fgColor indexed="9"/>
        <bgColor indexed="64"/>
      </patternFill>
    </fill>
    <fill>
      <patternFill patternType="solid">
        <fgColor indexed="13"/>
        <bgColor indexed="64"/>
      </patternFill>
    </fill>
    <fill>
      <patternFill patternType="solid">
        <fgColor indexed="8"/>
        <bgColor indexed="64"/>
      </patternFill>
    </fill>
    <fill>
      <patternFill patternType="solid">
        <fgColor indexed="22"/>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thin">
        <color indexed="23"/>
      </bottom>
    </border>
    <border>
      <left>
        <color indexed="63"/>
      </left>
      <right>
        <color indexed="63"/>
      </right>
      <top style="thin">
        <color indexed="2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3">
    <xf numFmtId="0" fontId="0" fillId="0" borderId="0" xfId="0" applyAlignment="1">
      <alignment/>
    </xf>
    <xf numFmtId="0" fontId="1" fillId="0" borderId="0" xfId="0" applyFont="1" applyAlignment="1">
      <alignment/>
    </xf>
    <xf numFmtId="0" fontId="2" fillId="0" borderId="0" xfId="0" applyFont="1" applyBorder="1" applyAlignment="1">
      <alignment horizontal="center"/>
    </xf>
    <xf numFmtId="0" fontId="1" fillId="0" borderId="0" xfId="0" applyFont="1" applyBorder="1" applyAlignment="1">
      <alignment/>
    </xf>
    <xf numFmtId="184" fontId="1" fillId="0" borderId="0" xfId="15" applyNumberFormat="1" applyFont="1" applyBorder="1" applyAlignment="1">
      <alignment/>
    </xf>
    <xf numFmtId="0" fontId="2" fillId="0" borderId="0" xfId="0" applyFont="1" applyBorder="1" applyAlignment="1">
      <alignment/>
    </xf>
    <xf numFmtId="184" fontId="2" fillId="0" borderId="0" xfId="15" applyNumberFormat="1" applyFont="1" applyBorder="1" applyAlignment="1">
      <alignment/>
    </xf>
    <xf numFmtId="181" fontId="1" fillId="0" borderId="0" xfId="0" applyNumberFormat="1" applyFont="1" applyBorder="1" applyAlignment="1">
      <alignment/>
    </xf>
    <xf numFmtId="0" fontId="3" fillId="0" borderId="0" xfId="0" applyFont="1" applyBorder="1" applyAlignment="1">
      <alignment/>
    </xf>
    <xf numFmtId="43" fontId="1" fillId="0" borderId="0" xfId="15" applyFont="1" applyBorder="1" applyAlignment="1">
      <alignment/>
    </xf>
    <xf numFmtId="169" fontId="1" fillId="0" borderId="0" xfId="0" applyNumberFormat="1" applyFont="1" applyBorder="1" applyAlignment="1">
      <alignment/>
    </xf>
    <xf numFmtId="169" fontId="2" fillId="0" borderId="0" xfId="0" applyNumberFormat="1" applyFont="1" applyBorder="1" applyAlignment="1">
      <alignment/>
    </xf>
    <xf numFmtId="1" fontId="2" fillId="0" borderId="0" xfId="0" applyNumberFormat="1" applyFont="1" applyBorder="1" applyAlignment="1">
      <alignment/>
    </xf>
    <xf numFmtId="43" fontId="3" fillId="0" borderId="0" xfId="15" applyFont="1" applyBorder="1" applyAlignment="1">
      <alignment/>
    </xf>
    <xf numFmtId="0" fontId="1" fillId="0" borderId="0" xfId="0" applyFont="1" applyFill="1" applyBorder="1" applyAlignment="1">
      <alignment/>
    </xf>
    <xf numFmtId="171" fontId="1" fillId="0" borderId="0" xfId="15" applyNumberFormat="1" applyFont="1" applyBorder="1" applyAlignment="1">
      <alignment/>
    </xf>
    <xf numFmtId="37" fontId="1" fillId="0" borderId="0" xfId="0" applyNumberFormat="1" applyFont="1" applyBorder="1" applyAlignment="1">
      <alignment/>
    </xf>
    <xf numFmtId="37" fontId="2" fillId="0" borderId="0" xfId="0" applyNumberFormat="1" applyFont="1" applyBorder="1" applyAlignment="1">
      <alignment/>
    </xf>
    <xf numFmtId="171" fontId="3" fillId="0" borderId="0" xfId="15" applyNumberFormat="1" applyFont="1" applyBorder="1" applyAlignment="1">
      <alignment/>
    </xf>
    <xf numFmtId="169" fontId="2" fillId="0" borderId="0" xfId="0" applyNumberFormat="1" applyFont="1" applyBorder="1" applyAlignment="1">
      <alignment horizontal="center"/>
    </xf>
    <xf numFmtId="169" fontId="1" fillId="0" borderId="0" xfId="0" applyNumberFormat="1" applyFont="1" applyBorder="1" applyAlignment="1">
      <alignment horizontal="center"/>
    </xf>
    <xf numFmtId="0" fontId="1" fillId="0" borderId="0" xfId="0" applyFont="1" applyBorder="1" applyAlignment="1">
      <alignment horizontal="center"/>
    </xf>
    <xf numFmtId="181" fontId="1" fillId="0" borderId="0" xfId="0" applyNumberFormat="1" applyFont="1" applyBorder="1" applyAlignment="1">
      <alignment horizontal="right"/>
    </xf>
    <xf numFmtId="181" fontId="2" fillId="0" borderId="0" xfId="0" applyNumberFormat="1" applyFont="1" applyBorder="1" applyAlignment="1">
      <alignment/>
    </xf>
    <xf numFmtId="181" fontId="2" fillId="0" borderId="0" xfId="0" applyNumberFormat="1" applyFont="1" applyBorder="1" applyAlignment="1">
      <alignment horizontal="center"/>
    </xf>
    <xf numFmtId="181" fontId="1" fillId="0" borderId="0" xfId="19" applyNumberFormat="1" applyFont="1" applyBorder="1" applyAlignment="1">
      <alignment/>
    </xf>
    <xf numFmtId="0" fontId="11" fillId="0" borderId="0" xfId="0" applyFont="1" applyAlignment="1">
      <alignment/>
    </xf>
    <xf numFmtId="184" fontId="1" fillId="0" borderId="0" xfId="0" applyNumberFormat="1" applyFont="1" applyBorder="1" applyAlignment="1">
      <alignment/>
    </xf>
    <xf numFmtId="184" fontId="2" fillId="0" borderId="0" xfId="0" applyNumberFormat="1" applyFont="1" applyBorder="1" applyAlignment="1">
      <alignment/>
    </xf>
    <xf numFmtId="0" fontId="15" fillId="2" borderId="1" xfId="0" applyFont="1" applyFill="1" applyBorder="1" applyAlignment="1">
      <alignment horizontal="center" wrapText="1"/>
    </xf>
    <xf numFmtId="4" fontId="15" fillId="2" borderId="1" xfId="0" applyNumberFormat="1" applyFont="1" applyFill="1" applyBorder="1" applyAlignment="1">
      <alignment horizontal="center" wrapText="1"/>
    </xf>
    <xf numFmtId="0" fontId="15" fillId="2" borderId="1" xfId="0" applyFont="1" applyFill="1" applyBorder="1" applyAlignment="1">
      <alignment wrapText="1"/>
    </xf>
    <xf numFmtId="10" fontId="15" fillId="2" borderId="1" xfId="0" applyNumberFormat="1" applyFont="1" applyFill="1" applyBorder="1" applyAlignment="1">
      <alignment horizontal="center" wrapText="1"/>
    </xf>
    <xf numFmtId="10" fontId="0" fillId="0" borderId="0" xfId="0" applyNumberFormat="1" applyAlignment="1">
      <alignment/>
    </xf>
    <xf numFmtId="188" fontId="0" fillId="0" borderId="0" xfId="0" applyNumberFormat="1" applyAlignment="1">
      <alignment/>
    </xf>
    <xf numFmtId="179" fontId="15" fillId="2" borderId="1" xfId="0" applyNumberFormat="1" applyFont="1" applyFill="1" applyBorder="1" applyAlignment="1">
      <alignment horizontal="center" wrapText="1"/>
    </xf>
    <xf numFmtId="0" fontId="15" fillId="3" borderId="1" xfId="0" applyFont="1" applyFill="1" applyBorder="1" applyAlignment="1">
      <alignment horizontal="center" wrapText="1"/>
    </xf>
    <xf numFmtId="0" fontId="15" fillId="3" borderId="1" xfId="0" applyFont="1" applyFill="1" applyBorder="1" applyAlignment="1">
      <alignment wrapText="1"/>
    </xf>
    <xf numFmtId="10" fontId="15" fillId="3" borderId="1" xfId="0" applyNumberFormat="1" applyFont="1" applyFill="1" applyBorder="1" applyAlignment="1">
      <alignment horizontal="center" wrapText="1"/>
    </xf>
    <xf numFmtId="181" fontId="1" fillId="0" borderId="0" xfId="0" applyNumberFormat="1" applyFont="1" applyAlignment="1">
      <alignment/>
    </xf>
    <xf numFmtId="217" fontId="1" fillId="0" borderId="0" xfId="15" applyNumberFormat="1" applyFont="1" applyBorder="1" applyAlignment="1">
      <alignment/>
    </xf>
    <xf numFmtId="181" fontId="2" fillId="0" borderId="0" xfId="19" applyNumberFormat="1" applyFont="1" applyBorder="1" applyAlignment="1">
      <alignment/>
    </xf>
    <xf numFmtId="37" fontId="2" fillId="3" borderId="0" xfId="0" applyNumberFormat="1" applyFont="1" applyFill="1" applyBorder="1" applyAlignment="1">
      <alignment/>
    </xf>
    <xf numFmtId="0" fontId="1" fillId="3" borderId="0" xfId="0" applyFont="1" applyFill="1" applyBorder="1" applyAlignment="1">
      <alignment/>
    </xf>
    <xf numFmtId="184" fontId="1" fillId="3" borderId="0" xfId="15" applyNumberFormat="1" applyFont="1" applyFill="1" applyBorder="1" applyAlignment="1">
      <alignment/>
    </xf>
    <xf numFmtId="0" fontId="1" fillId="3" borderId="0" xfId="0" applyFont="1" applyFill="1" applyAlignment="1">
      <alignment/>
    </xf>
    <xf numFmtId="171" fontId="2" fillId="2" borderId="2" xfId="0" applyNumberFormat="1" applyFont="1" applyFill="1" applyBorder="1" applyAlignment="1">
      <alignment/>
    </xf>
    <xf numFmtId="171" fontId="2" fillId="2" borderId="3" xfId="0" applyNumberFormat="1" applyFont="1" applyFill="1" applyBorder="1" applyAlignment="1">
      <alignment/>
    </xf>
    <xf numFmtId="171" fontId="2" fillId="2" borderId="4" xfId="0" applyNumberFormat="1" applyFont="1" applyFill="1" applyBorder="1" applyAlignment="1">
      <alignment/>
    </xf>
    <xf numFmtId="171" fontId="2" fillId="2" borderId="5" xfId="0" applyNumberFormat="1" applyFont="1" applyFill="1" applyBorder="1" applyAlignment="1">
      <alignment/>
    </xf>
    <xf numFmtId="171" fontId="2" fillId="2" borderId="6" xfId="0" applyNumberFormat="1" applyFont="1" applyFill="1" applyBorder="1" applyAlignment="1">
      <alignment/>
    </xf>
    <xf numFmtId="171" fontId="2" fillId="2" borderId="7" xfId="0" applyNumberFormat="1" applyFont="1" applyFill="1" applyBorder="1" applyAlignment="1">
      <alignment/>
    </xf>
    <xf numFmtId="39" fontId="1" fillId="0" borderId="8" xfId="0" applyNumberFormat="1" applyFont="1" applyFill="1" applyBorder="1" applyAlignment="1">
      <alignment/>
    </xf>
    <xf numFmtId="39" fontId="1" fillId="0" borderId="0" xfId="0" applyNumberFormat="1" applyFont="1" applyFill="1" applyBorder="1" applyAlignment="1">
      <alignment horizontal="right"/>
    </xf>
    <xf numFmtId="39" fontId="1" fillId="0" borderId="9" xfId="0" applyNumberFormat="1" applyFont="1" applyFill="1" applyBorder="1" applyAlignment="1">
      <alignment/>
    </xf>
    <xf numFmtId="39" fontId="1" fillId="0" borderId="5" xfId="0" applyNumberFormat="1" applyFont="1" applyFill="1" applyBorder="1" applyAlignment="1">
      <alignment/>
    </xf>
    <xf numFmtId="39" fontId="1" fillId="0" borderId="6" xfId="0" applyNumberFormat="1" applyFont="1" applyFill="1" applyBorder="1" applyAlignment="1">
      <alignment/>
    </xf>
    <xf numFmtId="39" fontId="1" fillId="0" borderId="7" xfId="0" applyNumberFormat="1" applyFont="1" applyFill="1" applyBorder="1" applyAlignment="1">
      <alignment/>
    </xf>
    <xf numFmtId="171" fontId="1" fillId="0" borderId="0" xfId="0" applyNumberFormat="1" applyFont="1" applyBorder="1" applyAlignment="1">
      <alignment/>
    </xf>
    <xf numFmtId="0" fontId="2" fillId="3" borderId="0" xfId="0" applyFont="1" applyFill="1" applyBorder="1" applyAlignment="1">
      <alignment horizontal="center"/>
    </xf>
    <xf numFmtId="0" fontId="10" fillId="4" borderId="0" xfId="0" applyFont="1" applyFill="1" applyBorder="1" applyAlignment="1">
      <alignment horizontal="center"/>
    </xf>
    <xf numFmtId="0" fontId="5" fillId="5" borderId="0" xfId="0" applyFont="1" applyFill="1" applyBorder="1" applyAlignment="1">
      <alignment horizontal="center"/>
    </xf>
    <xf numFmtId="0" fontId="4" fillId="4" borderId="0" xfId="0" applyFont="1" applyFill="1" applyBorder="1" applyAlignment="1">
      <alignment horizontal="center"/>
    </xf>
    <xf numFmtId="0" fontId="6" fillId="2" borderId="0" xfId="0" applyFont="1" applyFill="1" applyBorder="1" applyAlignment="1">
      <alignment horizontal="center"/>
    </xf>
    <xf numFmtId="0" fontId="7" fillId="5" borderId="0" xfId="0" applyFont="1" applyFill="1" applyBorder="1" applyAlignment="1">
      <alignment horizontal="center"/>
    </xf>
    <xf numFmtId="0" fontId="7" fillId="0" borderId="0" xfId="0" applyFont="1" applyFill="1" applyBorder="1" applyAlignment="1">
      <alignment horizontal="center"/>
    </xf>
    <xf numFmtId="0" fontId="9" fillId="4" borderId="0" xfId="0" applyFont="1" applyFill="1" applyBorder="1" applyAlignment="1">
      <alignment horizontal="center"/>
    </xf>
    <xf numFmtId="0" fontId="8" fillId="2" borderId="0" xfId="0" applyFont="1" applyFill="1" applyBorder="1" applyAlignment="1">
      <alignment horizontal="center"/>
    </xf>
    <xf numFmtId="0" fontId="21" fillId="5" borderId="0" xfId="0" applyFont="1" applyFill="1" applyBorder="1" applyAlignment="1">
      <alignment horizontal="center"/>
    </xf>
    <xf numFmtId="0" fontId="14" fillId="2" borderId="0" xfId="0" applyFont="1" applyFill="1" applyAlignment="1">
      <alignment horizontal="left" vertical="top" wrapText="1"/>
    </xf>
    <xf numFmtId="0" fontId="0" fillId="2" borderId="10" xfId="0" applyFill="1" applyBorder="1" applyAlignment="1">
      <alignment horizontal="left" vertical="top" wrapText="1"/>
    </xf>
    <xf numFmtId="0" fontId="16" fillId="0" borderId="11" xfId="0" applyFont="1" applyBorder="1" applyAlignment="1">
      <alignment/>
    </xf>
    <xf numFmtId="0" fontId="0" fillId="0" borderId="0" xfId="0"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oleObject" Target="../embeddings/oleObject_1_0.bin" /><Relationship Id="rId3" Type="http://schemas.openxmlformats.org/officeDocument/2006/relationships/oleObject" Target="../embeddings/oleObject_1_1.bin" /><Relationship Id="rId4" Type="http://schemas.openxmlformats.org/officeDocument/2006/relationships/vmlDrawing" Target="../drawings/vmlDrawing1.vml" /><Relationship Id="rId5"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350"/>
  <sheetViews>
    <sheetView zoomScale="90" zoomScaleNormal="90" workbookViewId="0" topLeftCell="C1">
      <selection activeCell="A326" sqref="A1:A16384"/>
    </sheetView>
  </sheetViews>
  <sheetFormatPr defaultColWidth="11.421875" defaultRowHeight="18" customHeight="1"/>
  <cols>
    <col min="1" max="1" width="49.421875" style="1" customWidth="1"/>
    <col min="2" max="7" width="15.7109375" style="1" customWidth="1"/>
    <col min="8" max="16384" width="11.421875" style="1" customWidth="1"/>
  </cols>
  <sheetData>
    <row r="1" spans="1:7" s="26" customFormat="1" ht="18" customHeight="1">
      <c r="A1" s="60" t="s">
        <v>48</v>
      </c>
      <c r="B1" s="60"/>
      <c r="C1" s="60"/>
      <c r="D1" s="60"/>
      <c r="E1" s="60"/>
      <c r="F1" s="60"/>
      <c r="G1" s="60"/>
    </row>
    <row r="2" spans="1:7" ht="18" customHeight="1">
      <c r="A2" s="61" t="s">
        <v>7</v>
      </c>
      <c r="B2" s="61"/>
      <c r="C2" s="61"/>
      <c r="D2" s="61"/>
      <c r="E2" s="61"/>
      <c r="F2" s="61"/>
      <c r="G2" s="61"/>
    </row>
    <row r="3" spans="1:7" ht="18" customHeight="1">
      <c r="A3" s="63" t="s">
        <v>45</v>
      </c>
      <c r="B3" s="63"/>
      <c r="C3" s="63"/>
      <c r="D3" s="63"/>
      <c r="E3" s="63"/>
      <c r="F3" s="63"/>
      <c r="G3" s="63"/>
    </row>
    <row r="4" spans="1:7" ht="18" customHeight="1">
      <c r="A4" s="62" t="s">
        <v>8</v>
      </c>
      <c r="B4" s="62"/>
      <c r="C4" s="62"/>
      <c r="D4" s="62"/>
      <c r="E4" s="62"/>
      <c r="F4" s="62"/>
      <c r="G4" s="62"/>
    </row>
    <row r="5" spans="1:7" ht="18" customHeight="1">
      <c r="A5" s="2" t="s">
        <v>9</v>
      </c>
      <c r="B5" s="2"/>
      <c r="C5" s="2">
        <v>0</v>
      </c>
      <c r="D5" s="2">
        <v>1</v>
      </c>
      <c r="E5" s="2">
        <v>2</v>
      </c>
      <c r="F5" s="2">
        <v>3</v>
      </c>
      <c r="G5" s="2">
        <v>4</v>
      </c>
    </row>
    <row r="6" spans="1:7" ht="18" customHeight="1">
      <c r="A6" s="3" t="s">
        <v>0</v>
      </c>
      <c r="B6" s="3"/>
      <c r="C6" s="4"/>
      <c r="D6" s="4">
        <v>750</v>
      </c>
      <c r="E6" s="4">
        <v>750</v>
      </c>
      <c r="F6" s="4">
        <v>750</v>
      </c>
      <c r="G6" s="4">
        <v>750</v>
      </c>
    </row>
    <row r="7" spans="1:7" ht="18" customHeight="1">
      <c r="A7" s="3" t="s">
        <v>11</v>
      </c>
      <c r="B7" s="3"/>
      <c r="C7" s="4"/>
      <c r="D7" s="4">
        <v>-250</v>
      </c>
      <c r="E7" s="4">
        <v>-250</v>
      </c>
      <c r="F7" s="4">
        <v>-250</v>
      </c>
      <c r="G7" s="4">
        <v>-250</v>
      </c>
    </row>
    <row r="8" spans="1:7" ht="18" customHeight="1">
      <c r="A8" s="3" t="s">
        <v>1</v>
      </c>
      <c r="B8" s="3"/>
      <c r="C8" s="4"/>
      <c r="D8" s="4">
        <v>-250</v>
      </c>
      <c r="E8" s="4">
        <v>-250</v>
      </c>
      <c r="F8" s="4">
        <v>-250</v>
      </c>
      <c r="G8" s="4">
        <v>-250</v>
      </c>
    </row>
    <row r="9" spans="1:7" ht="18" customHeight="1">
      <c r="A9" s="5" t="s">
        <v>12</v>
      </c>
      <c r="B9" s="5"/>
      <c r="C9" s="6"/>
      <c r="D9" s="6">
        <f>SUM(D6:D8)</f>
        <v>250</v>
      </c>
      <c r="E9" s="6">
        <f>SUM(E6:E8)</f>
        <v>250</v>
      </c>
      <c r="F9" s="6">
        <f>SUM(F6:F8)</f>
        <v>250</v>
      </c>
      <c r="G9" s="6">
        <f>SUM(G6:G8)</f>
        <v>250</v>
      </c>
    </row>
    <row r="10" spans="1:7" ht="18" customHeight="1">
      <c r="A10" s="3" t="s">
        <v>49</v>
      </c>
      <c r="B10" s="3"/>
      <c r="C10" s="4"/>
      <c r="D10" s="4">
        <f>D9*0.31</f>
        <v>77.5</v>
      </c>
      <c r="E10" s="4">
        <f>E9*0.31</f>
        <v>77.5</v>
      </c>
      <c r="F10" s="4">
        <f>F9*0.31</f>
        <v>77.5</v>
      </c>
      <c r="G10" s="4">
        <f>G9*0.31</f>
        <v>77.5</v>
      </c>
    </row>
    <row r="11" spans="1:9" ht="18" customHeight="1">
      <c r="A11" s="5" t="s">
        <v>13</v>
      </c>
      <c r="B11" s="5"/>
      <c r="C11" s="6"/>
      <c r="D11" s="6">
        <f>D9-D10</f>
        <v>172.5</v>
      </c>
      <c r="E11" s="6">
        <f>E9-E10</f>
        <v>172.5</v>
      </c>
      <c r="F11" s="6">
        <f>F9-F10</f>
        <v>172.5</v>
      </c>
      <c r="G11" s="6">
        <f>G9-G10</f>
        <v>172.5</v>
      </c>
      <c r="I11" s="1">
        <v>90</v>
      </c>
    </row>
    <row r="12" spans="1:7" ht="18" customHeight="1">
      <c r="A12" s="3" t="s">
        <v>10</v>
      </c>
      <c r="B12" s="3"/>
      <c r="C12" s="4">
        <v>-1000</v>
      </c>
      <c r="D12" s="4"/>
      <c r="E12" s="4"/>
      <c r="F12" s="4"/>
      <c r="G12" s="4"/>
    </row>
    <row r="13" spans="1:7" ht="18" customHeight="1">
      <c r="A13" s="3" t="s">
        <v>4</v>
      </c>
      <c r="B13" s="3"/>
      <c r="C13" s="4"/>
      <c r="D13" s="4">
        <v>250</v>
      </c>
      <c r="E13" s="4">
        <v>250</v>
      </c>
      <c r="F13" s="4">
        <v>250</v>
      </c>
      <c r="G13" s="4">
        <v>250</v>
      </c>
    </row>
    <row r="14" spans="1:7" ht="18" customHeight="1">
      <c r="A14" s="5" t="s">
        <v>14</v>
      </c>
      <c r="B14" s="5"/>
      <c r="C14" s="6">
        <f>SUM(C5:C13)</f>
        <v>-1000</v>
      </c>
      <c r="D14" s="6">
        <f>SUM(D11:D13)</f>
        <v>422.5</v>
      </c>
      <c r="E14" s="6">
        <f>SUM(E11:E13)</f>
        <v>422.5</v>
      </c>
      <c r="F14" s="6">
        <f>SUM(F11:F13)</f>
        <v>422.5</v>
      </c>
      <c r="G14" s="6">
        <f>SUM(G11:G13)</f>
        <v>422.5</v>
      </c>
    </row>
    <row r="15" spans="1:7" ht="18" customHeight="1">
      <c r="A15" s="3" t="s">
        <v>50</v>
      </c>
      <c r="B15" s="25">
        <v>0.18</v>
      </c>
      <c r="C15" s="3"/>
      <c r="D15" s="3"/>
      <c r="E15" s="3"/>
      <c r="F15" s="3"/>
      <c r="G15" s="3"/>
    </row>
    <row r="16" spans="1:7" ht="18" customHeight="1">
      <c r="A16" s="3" t="s">
        <v>6</v>
      </c>
      <c r="B16" s="7">
        <f>IRR(C14:G14,0.15)</f>
        <v>0.24875009465195907</v>
      </c>
      <c r="D16" s="3"/>
      <c r="E16" s="3"/>
      <c r="F16" s="3"/>
      <c r="G16" s="3"/>
    </row>
    <row r="17" spans="1:7" ht="18" customHeight="1">
      <c r="A17" s="3" t="s">
        <v>54</v>
      </c>
      <c r="B17" s="9">
        <f>(NPV(0.18,C14:G14))*1.18</f>
        <v>136.55111249058285</v>
      </c>
      <c r="D17" s="3"/>
      <c r="E17" s="3"/>
      <c r="F17" s="3"/>
      <c r="G17" s="3"/>
    </row>
    <row r="18" spans="1:7" ht="18" customHeight="1">
      <c r="A18" s="8"/>
      <c r="B18" s="8"/>
      <c r="C18" s="8"/>
      <c r="D18" s="8"/>
      <c r="E18" s="8"/>
      <c r="F18" s="8"/>
      <c r="G18" s="8"/>
    </row>
    <row r="19" spans="1:7" ht="18" customHeight="1">
      <c r="A19" s="61" t="s">
        <v>15</v>
      </c>
      <c r="B19" s="61"/>
      <c r="C19" s="61"/>
      <c r="D19" s="61"/>
      <c r="E19" s="61"/>
      <c r="F19" s="61"/>
      <c r="G19" s="61"/>
    </row>
    <row r="20" spans="1:7" ht="18" customHeight="1">
      <c r="A20" s="63" t="s">
        <v>45</v>
      </c>
      <c r="B20" s="63"/>
      <c r="C20" s="63"/>
      <c r="D20" s="63"/>
      <c r="E20" s="63"/>
      <c r="F20" s="63"/>
      <c r="G20" s="63"/>
    </row>
    <row r="21" spans="1:7" ht="18" customHeight="1">
      <c r="A21" s="62" t="s">
        <v>16</v>
      </c>
      <c r="B21" s="62"/>
      <c r="C21" s="62"/>
      <c r="D21" s="62"/>
      <c r="E21" s="62"/>
      <c r="F21" s="62"/>
      <c r="G21" s="62"/>
    </row>
    <row r="22" spans="1:7" ht="18" customHeight="1">
      <c r="A22" s="2" t="s">
        <v>9</v>
      </c>
      <c r="B22" s="2"/>
      <c r="C22" s="2">
        <v>0</v>
      </c>
      <c r="D22" s="2">
        <v>1</v>
      </c>
      <c r="E22" s="2">
        <v>2</v>
      </c>
      <c r="F22" s="2">
        <v>3</v>
      </c>
      <c r="G22" s="2">
        <v>4</v>
      </c>
    </row>
    <row r="23" spans="1:7" ht="18" customHeight="1">
      <c r="A23" s="3" t="s">
        <v>0</v>
      </c>
      <c r="B23" s="3"/>
      <c r="C23" s="10"/>
      <c r="D23" s="10">
        <f>750*POWER(1.1,1)</f>
        <v>825.0000000000001</v>
      </c>
      <c r="E23" s="10">
        <f aca="true" t="shared" si="0" ref="E23:G24">D23*POWER(1.1,1)</f>
        <v>907.5000000000002</v>
      </c>
      <c r="F23" s="10">
        <f t="shared" si="0"/>
        <v>998.2500000000003</v>
      </c>
      <c r="G23" s="10">
        <f t="shared" si="0"/>
        <v>1098.0750000000005</v>
      </c>
    </row>
    <row r="24" spans="1:7" ht="18" customHeight="1">
      <c r="A24" s="3" t="s">
        <v>11</v>
      </c>
      <c r="B24" s="3"/>
      <c r="C24" s="10"/>
      <c r="D24" s="10">
        <f>-250*POWER(1.1,1)</f>
        <v>-275</v>
      </c>
      <c r="E24" s="10">
        <f t="shared" si="0"/>
        <v>-302.5</v>
      </c>
      <c r="F24" s="10">
        <f t="shared" si="0"/>
        <v>-332.75</v>
      </c>
      <c r="G24" s="10">
        <f t="shared" si="0"/>
        <v>-366.02500000000003</v>
      </c>
    </row>
    <row r="25" spans="1:7" ht="18" customHeight="1">
      <c r="A25" s="3" t="s">
        <v>1</v>
      </c>
      <c r="B25" s="3"/>
      <c r="C25" s="10"/>
      <c r="D25" s="10">
        <v>-250</v>
      </c>
      <c r="E25" s="10">
        <v>-250</v>
      </c>
      <c r="F25" s="10">
        <v>-250</v>
      </c>
      <c r="G25" s="10">
        <v>-250</v>
      </c>
    </row>
    <row r="26" spans="1:7" ht="18" customHeight="1">
      <c r="A26" s="5" t="s">
        <v>12</v>
      </c>
      <c r="B26" s="5"/>
      <c r="C26" s="11"/>
      <c r="D26" s="11">
        <f>SUM(D23:D25)</f>
        <v>300.0000000000001</v>
      </c>
      <c r="E26" s="11">
        <f>SUM(E23:E25)</f>
        <v>355.0000000000002</v>
      </c>
      <c r="F26" s="11">
        <f>SUM(F23:F25)</f>
        <v>415.50000000000034</v>
      </c>
      <c r="G26" s="11">
        <f>SUM(G23:G25)</f>
        <v>482.0500000000004</v>
      </c>
    </row>
    <row r="27" spans="1:7" ht="18" customHeight="1">
      <c r="A27" s="3" t="s">
        <v>49</v>
      </c>
      <c r="B27" s="3"/>
      <c r="C27" s="10"/>
      <c r="D27" s="10">
        <f>D26*0.31</f>
        <v>93.00000000000003</v>
      </c>
      <c r="E27" s="10">
        <f>E26*0.31</f>
        <v>110.05000000000007</v>
      </c>
      <c r="F27" s="10">
        <f>F26*0.31</f>
        <v>128.8050000000001</v>
      </c>
      <c r="G27" s="10">
        <f>G26*0.31</f>
        <v>149.43550000000013</v>
      </c>
    </row>
    <row r="28" spans="1:7" ht="18" customHeight="1">
      <c r="A28" s="5" t="s">
        <v>13</v>
      </c>
      <c r="B28" s="5"/>
      <c r="C28" s="11"/>
      <c r="D28" s="11">
        <f>D26-D27</f>
        <v>207.00000000000009</v>
      </c>
      <c r="E28" s="11">
        <f>E26-E27</f>
        <v>244.95000000000016</v>
      </c>
      <c r="F28" s="11">
        <f>F26-F27</f>
        <v>286.6950000000003</v>
      </c>
      <c r="G28" s="11">
        <f>G26-G27</f>
        <v>332.61450000000025</v>
      </c>
    </row>
    <row r="29" spans="1:7" ht="18" customHeight="1">
      <c r="A29" s="3" t="s">
        <v>10</v>
      </c>
      <c r="B29" s="3"/>
      <c r="C29" s="10">
        <v>-1000</v>
      </c>
      <c r="D29" s="10"/>
      <c r="E29" s="10"/>
      <c r="F29" s="10"/>
      <c r="G29" s="10"/>
    </row>
    <row r="30" spans="1:7" ht="18" customHeight="1">
      <c r="A30" s="3" t="s">
        <v>4</v>
      </c>
      <c r="B30" s="3"/>
      <c r="C30" s="10"/>
      <c r="D30" s="10">
        <v>250</v>
      </c>
      <c r="E30" s="10">
        <v>250</v>
      </c>
      <c r="F30" s="10">
        <v>250</v>
      </c>
      <c r="G30" s="10">
        <v>250</v>
      </c>
    </row>
    <row r="31" spans="1:7" ht="18" customHeight="1">
      <c r="A31" s="5" t="s">
        <v>14</v>
      </c>
      <c r="B31" s="5"/>
      <c r="C31" s="11">
        <f>SUM(C22:C30)</f>
        <v>-1000</v>
      </c>
      <c r="D31" s="11">
        <f>SUM(D28:D30)</f>
        <v>457.0000000000001</v>
      </c>
      <c r="E31" s="11">
        <f>SUM(E28:E30)</f>
        <v>494.95000000000016</v>
      </c>
      <c r="F31" s="11">
        <f>SUM(F28:F30)</f>
        <v>536.6950000000003</v>
      </c>
      <c r="G31" s="11">
        <f>SUM(G28:G30)</f>
        <v>582.6145000000002</v>
      </c>
    </row>
    <row r="32" spans="1:7" ht="18" customHeight="1">
      <c r="A32" s="3" t="s">
        <v>50</v>
      </c>
      <c r="B32" s="25">
        <v>0.18</v>
      </c>
      <c r="C32" s="5"/>
      <c r="D32" s="12"/>
      <c r="E32" s="12"/>
      <c r="F32" s="12"/>
      <c r="G32" s="12"/>
    </row>
    <row r="33" spans="1:7" ht="18" customHeight="1">
      <c r="A33" s="3" t="s">
        <v>17</v>
      </c>
      <c r="B33" s="7">
        <f>IRR(C31:G31,0.15)</f>
        <v>0.35220164899294915</v>
      </c>
      <c r="D33" s="12"/>
      <c r="E33" s="12"/>
      <c r="F33" s="12"/>
      <c r="G33" s="12"/>
    </row>
    <row r="34" spans="1:7" ht="18" customHeight="1">
      <c r="A34" s="3" t="s">
        <v>55</v>
      </c>
      <c r="B34" s="9">
        <f>(NPV(0.18,C31:G31))*1.18</f>
        <v>369.9087429185288</v>
      </c>
      <c r="D34" s="3"/>
      <c r="E34" s="3"/>
      <c r="F34" s="3"/>
      <c r="G34" s="3"/>
    </row>
    <row r="35" spans="1:7" ht="18" customHeight="1">
      <c r="A35" s="8"/>
      <c r="B35" s="8"/>
      <c r="C35" s="13"/>
      <c r="D35" s="8"/>
      <c r="E35" s="8"/>
      <c r="F35" s="8"/>
      <c r="G35" s="8"/>
    </row>
    <row r="36" spans="1:7" ht="18" customHeight="1">
      <c r="A36" s="62" t="s">
        <v>18</v>
      </c>
      <c r="B36" s="62"/>
      <c r="C36" s="62"/>
      <c r="D36" s="62"/>
      <c r="E36" s="62"/>
      <c r="F36" s="62"/>
      <c r="G36" s="62"/>
    </row>
    <row r="37" spans="1:7" ht="18" customHeight="1">
      <c r="A37" s="2" t="s">
        <v>9</v>
      </c>
      <c r="B37" s="2"/>
      <c r="C37" s="2">
        <v>0</v>
      </c>
      <c r="D37" s="2">
        <v>1</v>
      </c>
      <c r="E37" s="2">
        <v>2</v>
      </c>
      <c r="F37" s="2">
        <v>3</v>
      </c>
      <c r="G37" s="2">
        <v>4</v>
      </c>
    </row>
    <row r="38" spans="1:7" ht="18" customHeight="1">
      <c r="A38" s="3" t="s">
        <v>0</v>
      </c>
      <c r="B38" s="3"/>
      <c r="C38" s="10"/>
      <c r="D38" s="10">
        <f>D23*POWER(1.1,-D37)</f>
        <v>750.0000000000001</v>
      </c>
      <c r="E38" s="10">
        <f>E23*POWER(1.1,-E37)</f>
        <v>750.0000000000001</v>
      </c>
      <c r="F38" s="10">
        <f>F23*POWER(1.1,-F37)</f>
        <v>750</v>
      </c>
      <c r="G38" s="10">
        <f>G23*POWER(1.1,-G37)</f>
        <v>750.0000000000001</v>
      </c>
    </row>
    <row r="39" spans="1:7" ht="18" customHeight="1">
      <c r="A39" s="3" t="s">
        <v>11</v>
      </c>
      <c r="B39" s="3"/>
      <c r="C39" s="10"/>
      <c r="D39" s="10">
        <f>D24*POWER(1.1,-D37)</f>
        <v>-250</v>
      </c>
      <c r="E39" s="10">
        <f>E24*POWER(1.1,-E37)</f>
        <v>-249.99999999999997</v>
      </c>
      <c r="F39" s="10">
        <f>F24*POWER(1.1,-F37)</f>
        <v>-249.99999999999991</v>
      </c>
      <c r="G39" s="10">
        <f>G24*POWER(1.1,-G37)</f>
        <v>-249.99999999999997</v>
      </c>
    </row>
    <row r="40" spans="1:7" ht="18" customHeight="1">
      <c r="A40" s="3" t="s">
        <v>1</v>
      </c>
      <c r="B40" s="3"/>
      <c r="C40" s="10"/>
      <c r="D40" s="10">
        <v>-250</v>
      </c>
      <c r="E40" s="10">
        <v>-250</v>
      </c>
      <c r="F40" s="10">
        <v>-250</v>
      </c>
      <c r="G40" s="10">
        <v>-250</v>
      </c>
    </row>
    <row r="41" spans="1:7" ht="18" customHeight="1">
      <c r="A41" s="5" t="s">
        <v>12</v>
      </c>
      <c r="B41" s="5"/>
      <c r="C41" s="11"/>
      <c r="D41" s="11">
        <f>SUM(D38:D40)</f>
        <v>250.0000000000001</v>
      </c>
      <c r="E41" s="11">
        <f>SUM(E38:E40)</f>
        <v>250.0000000000001</v>
      </c>
      <c r="F41" s="11">
        <f>SUM(F38:F40)</f>
        <v>250.0000000000001</v>
      </c>
      <c r="G41" s="11">
        <f>SUM(G38:G40)</f>
        <v>250.0000000000001</v>
      </c>
    </row>
    <row r="42" spans="1:7" ht="18" customHeight="1">
      <c r="A42" s="3" t="s">
        <v>49</v>
      </c>
      <c r="B42" s="3"/>
      <c r="C42" s="10"/>
      <c r="D42" s="10">
        <f>D27*POWER(1.1,-D37)</f>
        <v>84.54545454545458</v>
      </c>
      <c r="E42" s="10">
        <f>E27*POWER(1.1,-E37)</f>
        <v>90.95041322314054</v>
      </c>
      <c r="F42" s="10">
        <f>F27*POWER(1.1,-F37)</f>
        <v>96.77310293012776</v>
      </c>
      <c r="G42" s="10">
        <f>G27*POWER(1.1,-G37)</f>
        <v>102.06645720920709</v>
      </c>
    </row>
    <row r="43" spans="1:7" ht="18" customHeight="1">
      <c r="A43" s="5" t="s">
        <v>13</v>
      </c>
      <c r="B43" s="5"/>
      <c r="C43" s="11"/>
      <c r="D43" s="11">
        <f>D41-D42</f>
        <v>165.45454545454555</v>
      </c>
      <c r="E43" s="11">
        <f>E41-E42</f>
        <v>159.04958677685957</v>
      </c>
      <c r="F43" s="11">
        <f>F41-F42</f>
        <v>153.22689706987234</v>
      </c>
      <c r="G43" s="11">
        <f>G41-G42</f>
        <v>147.933542790793</v>
      </c>
    </row>
    <row r="44" spans="1:7" ht="18" customHeight="1">
      <c r="A44" s="3" t="s">
        <v>10</v>
      </c>
      <c r="B44" s="3"/>
      <c r="C44" s="10">
        <v>-1000</v>
      </c>
      <c r="D44" s="10"/>
      <c r="E44" s="10"/>
      <c r="F44" s="10"/>
      <c r="G44" s="10"/>
    </row>
    <row r="45" spans="1:7" ht="18" customHeight="1">
      <c r="A45" s="3" t="s">
        <v>4</v>
      </c>
      <c r="B45" s="3"/>
      <c r="C45" s="10"/>
      <c r="D45" s="10">
        <v>250</v>
      </c>
      <c r="E45" s="10">
        <v>250</v>
      </c>
      <c r="F45" s="10">
        <v>250</v>
      </c>
      <c r="G45" s="10">
        <v>250</v>
      </c>
    </row>
    <row r="46" spans="1:7" ht="18" customHeight="1">
      <c r="A46" s="5" t="s">
        <v>14</v>
      </c>
      <c r="B46" s="5"/>
      <c r="C46" s="11">
        <f>SUM(C37:C45)</f>
        <v>-1000</v>
      </c>
      <c r="D46" s="11">
        <f>SUM(D43:D45)</f>
        <v>415.45454545454555</v>
      </c>
      <c r="E46" s="11">
        <f>SUM(E43:E45)</f>
        <v>409.04958677685954</v>
      </c>
      <c r="F46" s="11">
        <f>SUM(F43:F45)</f>
        <v>403.22689706987234</v>
      </c>
      <c r="G46" s="11">
        <f>SUM(G43:G45)</f>
        <v>397.933542790793</v>
      </c>
    </row>
    <row r="47" spans="1:7" ht="18" customHeight="1">
      <c r="A47" s="3" t="s">
        <v>50</v>
      </c>
      <c r="B47" s="25">
        <v>0.18</v>
      </c>
      <c r="C47" s="3"/>
      <c r="D47" s="3"/>
      <c r="E47" s="3"/>
      <c r="F47" s="3"/>
      <c r="G47" s="3"/>
    </row>
    <row r="48" spans="1:7" ht="18" customHeight="1">
      <c r="A48" s="3" t="s">
        <v>43</v>
      </c>
      <c r="B48" s="7">
        <f>IRR(C46:G46,0.15)</f>
        <v>0.22927422635740932</v>
      </c>
      <c r="D48" s="3"/>
      <c r="E48" s="3"/>
      <c r="F48" s="3"/>
      <c r="G48" s="3"/>
    </row>
    <row r="49" spans="1:7" ht="18" customHeight="1">
      <c r="A49" s="14" t="s">
        <v>44</v>
      </c>
      <c r="B49" s="7">
        <f>(B33-0.1)/1.1</f>
        <v>0.2292742263572265</v>
      </c>
      <c r="D49" s="3"/>
      <c r="E49" s="3"/>
      <c r="F49" s="3"/>
      <c r="G49" s="3"/>
    </row>
    <row r="50" spans="1:7" ht="18" customHeight="1">
      <c r="A50" s="3" t="s">
        <v>56</v>
      </c>
      <c r="B50" s="9">
        <f>(NPV(0.18,C46:G46))*1.18</f>
        <v>96.51920016279459</v>
      </c>
      <c r="C50" s="9"/>
      <c r="D50" s="3"/>
      <c r="E50" s="3"/>
      <c r="F50" s="3"/>
      <c r="G50" s="3"/>
    </row>
    <row r="51" spans="1:7" ht="18" customHeight="1" hidden="1">
      <c r="A51" s="8"/>
      <c r="B51" s="8"/>
      <c r="C51" s="8"/>
      <c r="D51" s="8"/>
      <c r="E51" s="8"/>
      <c r="F51" s="8"/>
      <c r="G51" s="8"/>
    </row>
    <row r="52" spans="1:7" ht="18" customHeight="1">
      <c r="A52" s="64" t="s">
        <v>19</v>
      </c>
      <c r="B52" s="64"/>
      <c r="C52" s="64"/>
      <c r="D52" s="64"/>
      <c r="E52" s="64"/>
      <c r="F52" s="64"/>
      <c r="G52" s="64"/>
    </row>
    <row r="53" spans="1:7" ht="18" customHeight="1">
      <c r="A53" s="63" t="s">
        <v>45</v>
      </c>
      <c r="B53" s="63"/>
      <c r="C53" s="63"/>
      <c r="D53" s="63"/>
      <c r="E53" s="63"/>
      <c r="F53" s="63"/>
      <c r="G53" s="63"/>
    </row>
    <row r="54" spans="1:7" ht="18" customHeight="1">
      <c r="A54" s="62" t="s">
        <v>20</v>
      </c>
      <c r="B54" s="62"/>
      <c r="C54" s="62"/>
      <c r="D54" s="62"/>
      <c r="E54" s="62"/>
      <c r="F54" s="62"/>
      <c r="G54" s="62"/>
    </row>
    <row r="55" spans="1:7" ht="18" customHeight="1">
      <c r="A55" s="2" t="s">
        <v>9</v>
      </c>
      <c r="B55" s="2"/>
      <c r="C55" s="2">
        <v>0</v>
      </c>
      <c r="D55" s="2">
        <v>1</v>
      </c>
      <c r="E55" s="2">
        <v>2</v>
      </c>
      <c r="F55" s="2">
        <v>3</v>
      </c>
      <c r="G55" s="2">
        <v>4</v>
      </c>
    </row>
    <row r="56" spans="1:7" ht="18" customHeight="1">
      <c r="A56" s="3" t="s">
        <v>0</v>
      </c>
      <c r="B56" s="3"/>
      <c r="C56" s="10"/>
      <c r="D56" s="10">
        <f>D38*POWER(1.05,-D55)</f>
        <v>714.2857142857143</v>
      </c>
      <c r="E56" s="10">
        <f>E38*POWER(1.05,-E55)</f>
        <v>680.2721088435375</v>
      </c>
      <c r="F56" s="10">
        <f>F38*POWER(1.05,-F55)</f>
        <v>647.878198898607</v>
      </c>
      <c r="G56" s="10">
        <f>G38*POWER(1.05,-G55)</f>
        <v>617.0268560939115</v>
      </c>
    </row>
    <row r="57" spans="1:7" ht="18" customHeight="1">
      <c r="A57" s="3" t="s">
        <v>11</v>
      </c>
      <c r="B57" s="3"/>
      <c r="C57" s="10"/>
      <c r="D57" s="10">
        <f>D39*POWER(1.05,-D55)</f>
        <v>-238.09523809523807</v>
      </c>
      <c r="E57" s="10">
        <f>E39*POWER(1.05,-E55)</f>
        <v>-226.75736961451244</v>
      </c>
      <c r="F57" s="10">
        <f>F39*POWER(1.05,-F55)</f>
        <v>-215.95939963286892</v>
      </c>
      <c r="G57" s="10">
        <f>G39*POWER(1.05,-G55)</f>
        <v>-205.67561869797046</v>
      </c>
    </row>
    <row r="58" spans="1:7" ht="18" customHeight="1">
      <c r="A58" s="3" t="s">
        <v>1</v>
      </c>
      <c r="B58" s="3"/>
      <c r="C58" s="10"/>
      <c r="D58" s="10">
        <v>-250</v>
      </c>
      <c r="E58" s="10">
        <v>-250</v>
      </c>
      <c r="F58" s="10">
        <v>-250</v>
      </c>
      <c r="G58" s="10">
        <v>-250</v>
      </c>
    </row>
    <row r="59" spans="1:7" ht="18" customHeight="1">
      <c r="A59" s="5" t="s">
        <v>12</v>
      </c>
      <c r="B59" s="5"/>
      <c r="C59" s="11"/>
      <c r="D59" s="11">
        <f>SUM(D56:D58)</f>
        <v>226.19047619047626</v>
      </c>
      <c r="E59" s="11">
        <f>SUM(E56:E58)</f>
        <v>203.51473922902505</v>
      </c>
      <c r="F59" s="11">
        <f>SUM(F56:F58)</f>
        <v>181.91879926573813</v>
      </c>
      <c r="G59" s="11">
        <f>SUM(G56:G58)</f>
        <v>161.3512373959411</v>
      </c>
    </row>
    <row r="60" spans="1:7" ht="18" customHeight="1">
      <c r="A60" s="3" t="s">
        <v>49</v>
      </c>
      <c r="B60" s="3"/>
      <c r="C60" s="10"/>
      <c r="D60" s="10">
        <f>D42*POWER(1.05,-D55)</f>
        <v>80.51948051948054</v>
      </c>
      <c r="E60" s="10">
        <f>E42*POWER(1.05,-E55)</f>
        <v>82.49470587132929</v>
      </c>
      <c r="F60" s="10">
        <f>F42*POWER(1.05,-F55)</f>
        <v>83.5962448376009</v>
      </c>
      <c r="G60" s="10">
        <f>G42*POWER(1.05,-G55)</f>
        <v>83.97032693925439</v>
      </c>
    </row>
    <row r="61" spans="1:7" ht="18" customHeight="1">
      <c r="A61" s="5" t="s">
        <v>13</v>
      </c>
      <c r="B61" s="5"/>
      <c r="C61" s="11"/>
      <c r="D61" s="11">
        <f>D59-D60</f>
        <v>145.67099567099572</v>
      </c>
      <c r="E61" s="11">
        <f>E59-E60</f>
        <v>121.02003335769577</v>
      </c>
      <c r="F61" s="11">
        <f>F59-F60</f>
        <v>98.32255442813722</v>
      </c>
      <c r="G61" s="11">
        <f>G59-G60</f>
        <v>77.3809104566867</v>
      </c>
    </row>
    <row r="62" spans="1:7" ht="18" customHeight="1">
      <c r="A62" s="3" t="s">
        <v>10</v>
      </c>
      <c r="B62" s="3"/>
      <c r="C62" s="10">
        <v>-1000</v>
      </c>
      <c r="D62" s="10"/>
      <c r="E62" s="10"/>
      <c r="F62" s="10"/>
      <c r="G62" s="10"/>
    </row>
    <row r="63" spans="1:7" ht="18" customHeight="1">
      <c r="A63" s="3" t="s">
        <v>4</v>
      </c>
      <c r="B63" s="3"/>
      <c r="C63" s="10"/>
      <c r="D63" s="10">
        <v>250</v>
      </c>
      <c r="E63" s="10">
        <v>250</v>
      </c>
      <c r="F63" s="10">
        <v>250</v>
      </c>
      <c r="G63" s="10">
        <v>250</v>
      </c>
    </row>
    <row r="64" spans="1:7" ht="18" customHeight="1">
      <c r="A64" s="5" t="s">
        <v>14</v>
      </c>
      <c r="B64" s="5"/>
      <c r="C64" s="11">
        <f>SUM(C55:C63)</f>
        <v>-1000</v>
      </c>
      <c r="D64" s="11">
        <f>SUM(D61:D63)</f>
        <v>395.6709956709957</v>
      </c>
      <c r="E64" s="11">
        <f>SUM(E61:E63)</f>
        <v>371.02003335769575</v>
      </c>
      <c r="F64" s="11">
        <f>SUM(F61:F63)</f>
        <v>348.3225544281372</v>
      </c>
      <c r="G64" s="11">
        <f>SUM(G61:G63)</f>
        <v>327.3809104566867</v>
      </c>
    </row>
    <row r="65" spans="1:7" ht="18" customHeight="1">
      <c r="A65" s="3" t="s">
        <v>50</v>
      </c>
      <c r="B65" s="25">
        <v>0.18</v>
      </c>
      <c r="C65" s="3"/>
      <c r="D65" s="3"/>
      <c r="E65" s="3"/>
      <c r="F65" s="3"/>
      <c r="G65" s="3"/>
    </row>
    <row r="66" spans="1:7" ht="18" customHeight="1">
      <c r="A66" s="3" t="s">
        <v>43</v>
      </c>
      <c r="B66" s="7">
        <f>IRR(C64:G64,0.15)</f>
        <v>0.17073735843549126</v>
      </c>
      <c r="D66" s="3"/>
      <c r="E66" s="3"/>
      <c r="F66" s="3"/>
      <c r="G66" s="3"/>
    </row>
    <row r="67" spans="1:7" ht="18" customHeight="1">
      <c r="A67" s="14" t="s">
        <v>44</v>
      </c>
      <c r="B67" s="7">
        <f>(B48-0.05)/1.05</f>
        <v>0.1707373584356279</v>
      </c>
      <c r="D67" s="3"/>
      <c r="E67" s="3"/>
      <c r="F67" s="3"/>
      <c r="G67" s="3"/>
    </row>
    <row r="68" spans="1:7" ht="18" customHeight="1">
      <c r="A68" s="3" t="s">
        <v>56</v>
      </c>
      <c r="B68" s="15">
        <f>(NPV(0.18,C64:G64))*1.18</f>
        <v>-17.365493975724377</v>
      </c>
      <c r="D68" s="3"/>
      <c r="E68" s="3"/>
      <c r="F68" s="3"/>
      <c r="G68" s="3"/>
    </row>
    <row r="69" spans="1:7" ht="18" customHeight="1">
      <c r="A69" s="8"/>
      <c r="B69" s="8"/>
      <c r="C69" s="8"/>
      <c r="D69" s="8"/>
      <c r="E69" s="8"/>
      <c r="F69" s="8"/>
      <c r="G69" s="8"/>
    </row>
    <row r="70" spans="1:7" ht="18" customHeight="1">
      <c r="A70" s="60" t="s">
        <v>51</v>
      </c>
      <c r="B70" s="60"/>
      <c r="C70" s="60"/>
      <c r="D70" s="60"/>
      <c r="E70" s="60"/>
      <c r="F70" s="60"/>
      <c r="G70" s="60"/>
    </row>
    <row r="71" spans="1:7" ht="18" customHeight="1">
      <c r="A71" s="61" t="s">
        <v>21</v>
      </c>
      <c r="B71" s="61"/>
      <c r="C71" s="61"/>
      <c r="D71" s="61"/>
      <c r="E71" s="61"/>
      <c r="F71" s="61"/>
      <c r="G71" s="61"/>
    </row>
    <row r="72" spans="1:7" ht="18" customHeight="1">
      <c r="A72" s="63" t="s">
        <v>45</v>
      </c>
      <c r="B72" s="63"/>
      <c r="C72" s="63"/>
      <c r="D72" s="63"/>
      <c r="E72" s="63"/>
      <c r="F72" s="63"/>
      <c r="G72" s="63"/>
    </row>
    <row r="73" spans="1:7" ht="18" customHeight="1">
      <c r="A73" s="62" t="s">
        <v>8</v>
      </c>
      <c r="B73" s="62"/>
      <c r="C73" s="62"/>
      <c r="D73" s="62"/>
      <c r="E73" s="62"/>
      <c r="F73" s="62"/>
      <c r="G73" s="62"/>
    </row>
    <row r="74" spans="1:7" ht="18" customHeight="1">
      <c r="A74" s="2" t="s">
        <v>9</v>
      </c>
      <c r="B74" s="2"/>
      <c r="C74" s="2">
        <v>0</v>
      </c>
      <c r="D74" s="2">
        <v>1</v>
      </c>
      <c r="E74" s="2">
        <v>2</v>
      </c>
      <c r="F74" s="2">
        <v>3</v>
      </c>
      <c r="G74" s="2">
        <v>4</v>
      </c>
    </row>
    <row r="75" spans="1:7" ht="18" customHeight="1">
      <c r="A75" s="3" t="s">
        <v>0</v>
      </c>
      <c r="B75" s="3"/>
      <c r="C75" s="10"/>
      <c r="D75" s="10">
        <v>750</v>
      </c>
      <c r="E75" s="10">
        <v>750</v>
      </c>
      <c r="F75" s="10">
        <v>750</v>
      </c>
      <c r="G75" s="10">
        <v>750</v>
      </c>
    </row>
    <row r="76" spans="1:7" ht="18" customHeight="1">
      <c r="A76" s="3" t="s">
        <v>11</v>
      </c>
      <c r="B76" s="3"/>
      <c r="C76" s="10"/>
      <c r="D76" s="10">
        <v>-250</v>
      </c>
      <c r="E76" s="10">
        <v>-250</v>
      </c>
      <c r="F76" s="10">
        <v>-250</v>
      </c>
      <c r="G76" s="10">
        <v>-250</v>
      </c>
    </row>
    <row r="77" spans="1:7" ht="18" customHeight="1">
      <c r="A77" s="3" t="s">
        <v>1</v>
      </c>
      <c r="B77" s="3"/>
      <c r="C77" s="10"/>
      <c r="D77" s="10">
        <v>-250</v>
      </c>
      <c r="E77" s="10">
        <v>-250</v>
      </c>
      <c r="F77" s="10">
        <v>-250</v>
      </c>
      <c r="G77" s="10">
        <v>-250</v>
      </c>
    </row>
    <row r="78" spans="1:7" ht="18" customHeight="1">
      <c r="A78" s="5" t="s">
        <v>12</v>
      </c>
      <c r="B78" s="5"/>
      <c r="C78" s="11"/>
      <c r="D78" s="11">
        <f>SUM(D75:D77)</f>
        <v>250</v>
      </c>
      <c r="E78" s="11">
        <f>SUM(E75:E77)</f>
        <v>250</v>
      </c>
      <c r="F78" s="11">
        <f>SUM(F75:F77)</f>
        <v>250</v>
      </c>
      <c r="G78" s="11">
        <f>SUM(G75:G77)</f>
        <v>250</v>
      </c>
    </row>
    <row r="79" spans="1:7" ht="18" customHeight="1">
      <c r="A79" s="3" t="s">
        <v>49</v>
      </c>
      <c r="B79" s="3"/>
      <c r="C79" s="10"/>
      <c r="D79" s="10">
        <f>D78*0.31</f>
        <v>77.5</v>
      </c>
      <c r="E79" s="10">
        <f>E78*0.31</f>
        <v>77.5</v>
      </c>
      <c r="F79" s="10">
        <f>F78*0.31</f>
        <v>77.5</v>
      </c>
      <c r="G79" s="10">
        <f>G78*0.31</f>
        <v>77.5</v>
      </c>
    </row>
    <row r="80" spans="1:7" ht="18" customHeight="1">
      <c r="A80" s="5" t="s">
        <v>13</v>
      </c>
      <c r="B80" s="5"/>
      <c r="C80" s="11"/>
      <c r="D80" s="11">
        <f>D78-D79</f>
        <v>172.5</v>
      </c>
      <c r="E80" s="11">
        <f>E78-E79</f>
        <v>172.5</v>
      </c>
      <c r="F80" s="11">
        <f>F78-F79</f>
        <v>172.5</v>
      </c>
      <c r="G80" s="11">
        <f>G78-G79</f>
        <v>172.5</v>
      </c>
    </row>
    <row r="81" spans="1:7" ht="18" customHeight="1">
      <c r="A81" s="3" t="s">
        <v>10</v>
      </c>
      <c r="B81" s="3"/>
      <c r="C81" s="10">
        <v>-1000</v>
      </c>
      <c r="D81" s="10"/>
      <c r="E81" s="10"/>
      <c r="F81" s="10"/>
      <c r="G81" s="10"/>
    </row>
    <row r="82" spans="1:7" ht="18" customHeight="1">
      <c r="A82" s="3" t="s">
        <v>4</v>
      </c>
      <c r="B82" s="3"/>
      <c r="C82" s="10"/>
      <c r="D82" s="10">
        <v>250</v>
      </c>
      <c r="E82" s="10">
        <v>250</v>
      </c>
      <c r="F82" s="10">
        <v>250</v>
      </c>
      <c r="G82" s="10">
        <v>250</v>
      </c>
    </row>
    <row r="83" spans="1:7" ht="18" customHeight="1">
      <c r="A83" s="5" t="s">
        <v>14</v>
      </c>
      <c r="B83" s="5"/>
      <c r="C83" s="11">
        <f>SUM(C74:C82)</f>
        <v>-1000</v>
      </c>
      <c r="D83" s="11">
        <f>SUM(D80:D82)</f>
        <v>422.5</v>
      </c>
      <c r="E83" s="11">
        <f>SUM(E80:E82)</f>
        <v>422.5</v>
      </c>
      <c r="F83" s="11">
        <f>SUM(F80:F82)</f>
        <v>422.5</v>
      </c>
      <c r="G83" s="11">
        <f>SUM(G80:G82)</f>
        <v>422.5</v>
      </c>
    </row>
    <row r="84" spans="1:7" ht="18" customHeight="1">
      <c r="A84" s="3" t="s">
        <v>50</v>
      </c>
      <c r="B84" s="25">
        <v>0.18</v>
      </c>
      <c r="C84" s="5"/>
      <c r="D84" s="5"/>
      <c r="E84" s="5"/>
      <c r="F84" s="5"/>
      <c r="G84" s="5"/>
    </row>
    <row r="85" spans="1:7" ht="18" customHeight="1">
      <c r="A85" s="3" t="s">
        <v>6</v>
      </c>
      <c r="B85" s="7">
        <f>IRR(C83:G83,0.15)</f>
        <v>0.24875009465195907</v>
      </c>
      <c r="D85" s="3"/>
      <c r="E85" s="3"/>
      <c r="F85" s="3"/>
      <c r="G85" s="3"/>
    </row>
    <row r="86" spans="1:7" ht="18" customHeight="1">
      <c r="A86" s="3" t="s">
        <v>54</v>
      </c>
      <c r="B86" s="9">
        <f>(NPV(0.18,C83:G83))*1.18</f>
        <v>136.55111249058285</v>
      </c>
      <c r="D86" s="3"/>
      <c r="E86" s="3"/>
      <c r="F86" s="3"/>
      <c r="G86" s="3"/>
    </row>
    <row r="87" spans="1:7" ht="18" customHeight="1">
      <c r="A87" s="8"/>
      <c r="B87" s="8"/>
      <c r="C87" s="8"/>
      <c r="D87" s="8"/>
      <c r="E87" s="8"/>
      <c r="F87" s="8"/>
      <c r="G87" s="8"/>
    </row>
    <row r="88" spans="1:7" ht="18" customHeight="1">
      <c r="A88" s="64" t="s">
        <v>27</v>
      </c>
      <c r="B88" s="64"/>
      <c r="C88" s="64"/>
      <c r="D88" s="64"/>
      <c r="E88" s="64"/>
      <c r="F88" s="64"/>
      <c r="G88" s="64"/>
    </row>
    <row r="89" spans="1:7" ht="18" customHeight="1">
      <c r="A89" s="63" t="s">
        <v>45</v>
      </c>
      <c r="B89" s="63"/>
      <c r="C89" s="63"/>
      <c r="D89" s="63"/>
      <c r="E89" s="63"/>
      <c r="F89" s="63"/>
      <c r="G89" s="63"/>
    </row>
    <row r="90" spans="1:7" ht="18" customHeight="1">
      <c r="A90" s="62" t="s">
        <v>16</v>
      </c>
      <c r="B90" s="62"/>
      <c r="C90" s="62"/>
      <c r="D90" s="62"/>
      <c r="E90" s="62"/>
      <c r="F90" s="62"/>
      <c r="G90" s="62"/>
    </row>
    <row r="91" spans="1:7" ht="18" customHeight="1">
      <c r="A91" s="2" t="s">
        <v>9</v>
      </c>
      <c r="B91" s="2"/>
      <c r="C91" s="2">
        <v>0</v>
      </c>
      <c r="D91" s="2">
        <v>1</v>
      </c>
      <c r="E91" s="2">
        <v>2</v>
      </c>
      <c r="F91" s="2">
        <v>3</v>
      </c>
      <c r="G91" s="2">
        <v>4</v>
      </c>
    </row>
    <row r="93" spans="1:7" ht="18" customHeight="1">
      <c r="A93" s="3" t="s">
        <v>0</v>
      </c>
      <c r="B93" s="3"/>
      <c r="C93" s="10"/>
      <c r="D93" s="10">
        <f>750*POWER(1.1,1)</f>
        <v>825.0000000000001</v>
      </c>
      <c r="E93" s="10">
        <f>D93*POWER(1.1,1)</f>
        <v>907.5000000000002</v>
      </c>
      <c r="F93" s="10">
        <f>E93*POWER(1.1,1)</f>
        <v>998.2500000000003</v>
      </c>
      <c r="G93" s="10">
        <f>F93*POWER(1.1,1)</f>
        <v>1098.0750000000005</v>
      </c>
    </row>
    <row r="94" spans="1:7" ht="18" customHeight="1">
      <c r="A94" s="3" t="s">
        <v>11</v>
      </c>
      <c r="B94" s="3"/>
      <c r="C94" s="10"/>
      <c r="D94" s="10">
        <f>-250*POWER(1.05,1)</f>
        <v>-262.5</v>
      </c>
      <c r="E94" s="10">
        <f>D94*POWER(1.05,1)</f>
        <v>-275.625</v>
      </c>
      <c r="F94" s="10">
        <f>E94*POWER(1.05,1)</f>
        <v>-289.40625</v>
      </c>
      <c r="G94" s="10">
        <f>F94*POWER(1.05,1)</f>
        <v>-303.87656250000003</v>
      </c>
    </row>
    <row r="95" spans="1:7" ht="18" customHeight="1">
      <c r="A95" s="3" t="s">
        <v>1</v>
      </c>
      <c r="B95" s="3"/>
      <c r="C95" s="10"/>
      <c r="D95" s="10">
        <v>-250</v>
      </c>
      <c r="E95" s="10">
        <v>-250</v>
      </c>
      <c r="F95" s="10">
        <v>-250</v>
      </c>
      <c r="G95" s="10">
        <v>-250</v>
      </c>
    </row>
    <row r="96" spans="1:7" ht="18" customHeight="1">
      <c r="A96" s="5" t="s">
        <v>12</v>
      </c>
      <c r="B96" s="5"/>
      <c r="C96" s="11"/>
      <c r="D96" s="11">
        <f>SUM(D93:D95)</f>
        <v>312.5000000000001</v>
      </c>
      <c r="E96" s="11">
        <f>SUM(E93:E95)</f>
        <v>381.8750000000002</v>
      </c>
      <c r="F96" s="11">
        <f>SUM(F93:F95)</f>
        <v>458.84375000000034</v>
      </c>
      <c r="G96" s="11">
        <f>SUM(G93:G95)</f>
        <v>544.1984375000004</v>
      </c>
    </row>
    <row r="97" spans="1:7" ht="18" customHeight="1">
      <c r="A97" s="3" t="s">
        <v>49</v>
      </c>
      <c r="B97" s="3"/>
      <c r="C97" s="10"/>
      <c r="D97" s="10">
        <f>D96*0.31</f>
        <v>96.87500000000003</v>
      </c>
      <c r="E97" s="10">
        <f>E96*0.31</f>
        <v>118.38125000000007</v>
      </c>
      <c r="F97" s="10">
        <f>F96*0.31</f>
        <v>142.2415625000001</v>
      </c>
      <c r="G97" s="10">
        <f>G96*0.31</f>
        <v>168.70151562500013</v>
      </c>
    </row>
    <row r="98" spans="1:7" ht="18" customHeight="1">
      <c r="A98" s="5" t="s">
        <v>13</v>
      </c>
      <c r="B98" s="5"/>
      <c r="C98" s="11"/>
      <c r="D98" s="11">
        <f>D96-D97</f>
        <v>215.62500000000009</v>
      </c>
      <c r="E98" s="11">
        <f>E96-E97</f>
        <v>263.49375000000015</v>
      </c>
      <c r="F98" s="11">
        <f>F96-F97</f>
        <v>316.60218750000024</v>
      </c>
      <c r="G98" s="11">
        <f>G96-G97</f>
        <v>375.4969218750003</v>
      </c>
    </row>
    <row r="99" spans="1:7" ht="18" customHeight="1">
      <c r="A99" s="3" t="s">
        <v>10</v>
      </c>
      <c r="B99" s="3"/>
      <c r="C99" s="10">
        <v>-1000</v>
      </c>
      <c r="D99" s="10"/>
      <c r="E99" s="10"/>
      <c r="F99" s="10"/>
      <c r="G99" s="10"/>
    </row>
    <row r="100" spans="1:7" ht="18" customHeight="1">
      <c r="A100" s="3" t="s">
        <v>4</v>
      </c>
      <c r="B100" s="3"/>
      <c r="C100" s="10"/>
      <c r="D100" s="10">
        <v>250</v>
      </c>
      <c r="E100" s="10">
        <v>250</v>
      </c>
      <c r="F100" s="10">
        <v>250</v>
      </c>
      <c r="G100" s="10">
        <v>250</v>
      </c>
    </row>
    <row r="101" spans="1:7" ht="18" customHeight="1">
      <c r="A101" s="5" t="s">
        <v>14</v>
      </c>
      <c r="B101" s="5"/>
      <c r="C101" s="11">
        <f>SUM(C91:C100)</f>
        <v>-1000</v>
      </c>
      <c r="D101" s="11">
        <f>SUM(D98:D100)</f>
        <v>465.6250000000001</v>
      </c>
      <c r="E101" s="11">
        <f>SUM(E98:E100)</f>
        <v>513.4937500000001</v>
      </c>
      <c r="F101" s="11">
        <f>SUM(F98:F100)</f>
        <v>566.6021875000002</v>
      </c>
      <c r="G101" s="11">
        <f>SUM(G98:G100)</f>
        <v>625.4969218750002</v>
      </c>
    </row>
    <row r="102" spans="1:7" ht="18" customHeight="1">
      <c r="A102" s="3" t="s">
        <v>50</v>
      </c>
      <c r="B102" s="25">
        <v>0.18</v>
      </c>
      <c r="C102" s="11"/>
      <c r="D102" s="11"/>
      <c r="E102" s="11"/>
      <c r="F102" s="11"/>
      <c r="G102" s="11"/>
    </row>
    <row r="103" spans="1:7" ht="18" customHeight="1">
      <c r="A103" s="3" t="s">
        <v>23</v>
      </c>
      <c r="B103" s="7">
        <f>IRR(C101:G101,0.15)</f>
        <v>0.376963206102542</v>
      </c>
      <c r="D103" s="12"/>
      <c r="E103" s="12"/>
      <c r="F103" s="12"/>
      <c r="G103" s="12"/>
    </row>
    <row r="104" spans="1:7" ht="18" customHeight="1">
      <c r="A104" s="3" t="s">
        <v>57</v>
      </c>
      <c r="B104" s="9">
        <f>(NPV(0.18,C101:G101))*1.18</f>
        <v>430.85661124202346</v>
      </c>
      <c r="D104" s="3"/>
      <c r="E104" s="3"/>
      <c r="F104" s="3"/>
      <c r="G104" s="3"/>
    </row>
    <row r="105" spans="1:7" ht="18" customHeight="1">
      <c r="A105" s="8"/>
      <c r="B105" s="8"/>
      <c r="C105" s="13"/>
      <c r="D105" s="8"/>
      <c r="E105" s="8"/>
      <c r="F105" s="8"/>
      <c r="G105" s="8"/>
    </row>
    <row r="106" spans="1:7" ht="18" customHeight="1">
      <c r="A106" s="62" t="s">
        <v>24</v>
      </c>
      <c r="B106" s="62"/>
      <c r="C106" s="62"/>
      <c r="D106" s="62"/>
      <c r="E106" s="62"/>
      <c r="F106" s="62"/>
      <c r="G106" s="62"/>
    </row>
    <row r="107" spans="1:7" ht="18" customHeight="1">
      <c r="A107" s="2" t="s">
        <v>9</v>
      </c>
      <c r="B107" s="2"/>
      <c r="C107" s="2">
        <v>0</v>
      </c>
      <c r="D107" s="2">
        <v>1</v>
      </c>
      <c r="E107" s="2">
        <v>2</v>
      </c>
      <c r="F107" s="2">
        <v>3</v>
      </c>
      <c r="G107" s="2">
        <v>4</v>
      </c>
    </row>
    <row r="108" spans="1:7" ht="18" customHeight="1">
      <c r="A108" s="3" t="s">
        <v>0</v>
      </c>
      <c r="B108" s="3"/>
      <c r="C108" s="10"/>
      <c r="D108" s="10">
        <f>D93*POWER(1.1,-D107)</f>
        <v>750.0000000000001</v>
      </c>
      <c r="E108" s="10">
        <f>E93*POWER(1.1,-E107)</f>
        <v>750.0000000000001</v>
      </c>
      <c r="F108" s="10">
        <f>F93*POWER(1.1,-F107)</f>
        <v>750</v>
      </c>
      <c r="G108" s="10">
        <f>G93*POWER(1.1,-G107)</f>
        <v>750.0000000000001</v>
      </c>
    </row>
    <row r="109" spans="1:7" ht="18" customHeight="1">
      <c r="A109" s="3" t="s">
        <v>11</v>
      </c>
      <c r="B109" s="3"/>
      <c r="C109" s="10"/>
      <c r="D109" s="10">
        <f>D94*POWER(1.1,-D107)</f>
        <v>-238.63636363636363</v>
      </c>
      <c r="E109" s="10">
        <f>E94*POWER(1.1,-E107)</f>
        <v>-227.7892561983471</v>
      </c>
      <c r="F109" s="10">
        <f>F94*POWER(1.1,-F107)</f>
        <v>-217.43519909842217</v>
      </c>
      <c r="G109" s="10">
        <f>G94*POWER(1.1,-G107)</f>
        <v>-207.55178095758484</v>
      </c>
    </row>
    <row r="110" spans="1:7" ht="18" customHeight="1">
      <c r="A110" s="3" t="s">
        <v>1</v>
      </c>
      <c r="B110" s="3"/>
      <c r="C110" s="10"/>
      <c r="D110" s="10">
        <v>-250</v>
      </c>
      <c r="E110" s="10">
        <v>-250</v>
      </c>
      <c r="F110" s="10">
        <v>-250</v>
      </c>
      <c r="G110" s="10">
        <v>-250</v>
      </c>
    </row>
    <row r="111" spans="1:7" ht="18" customHeight="1">
      <c r="A111" s="5" t="s">
        <v>12</v>
      </c>
      <c r="B111" s="5"/>
      <c r="C111" s="11"/>
      <c r="D111" s="11">
        <f>SUM(D108:D110)</f>
        <v>261.3636363636365</v>
      </c>
      <c r="E111" s="11">
        <f>SUM(E108:E110)</f>
        <v>272.21074380165305</v>
      </c>
      <c r="F111" s="11">
        <f>SUM(F108:F110)</f>
        <v>282.5648009015779</v>
      </c>
      <c r="G111" s="11">
        <f>SUM(G108:G110)</f>
        <v>292.4482190424153</v>
      </c>
    </row>
    <row r="112" spans="1:7" ht="18" customHeight="1">
      <c r="A112" s="3" t="s">
        <v>49</v>
      </c>
      <c r="B112" s="3"/>
      <c r="C112" s="10"/>
      <c r="D112" s="10">
        <f>D97*POWER(1.1,-D107)</f>
        <v>88.06818181818184</v>
      </c>
      <c r="E112" s="10">
        <f>E97*POWER(1.1,-E107)</f>
        <v>97.83574380165294</v>
      </c>
      <c r="F112" s="10">
        <f>F97*POWER(1.1,-F107)</f>
        <v>106.86819120961687</v>
      </c>
      <c r="G112" s="10">
        <f>G97*POWER(1.1,-G107)</f>
        <v>115.22540511235577</v>
      </c>
    </row>
    <row r="113" spans="1:7" ht="18" customHeight="1">
      <c r="A113" s="5" t="s">
        <v>13</v>
      </c>
      <c r="B113" s="5"/>
      <c r="C113" s="11"/>
      <c r="D113" s="11">
        <f>D111-D112</f>
        <v>173.29545454545465</v>
      </c>
      <c r="E113" s="11">
        <f>E111-E112</f>
        <v>174.3750000000001</v>
      </c>
      <c r="F113" s="11">
        <f>F111-F112</f>
        <v>175.69660969196102</v>
      </c>
      <c r="G113" s="11">
        <f>G111-G112</f>
        <v>177.22281393005954</v>
      </c>
    </row>
    <row r="114" spans="1:7" ht="18" customHeight="1">
      <c r="A114" s="3" t="s">
        <v>10</v>
      </c>
      <c r="B114" s="3"/>
      <c r="C114" s="10">
        <v>-1000</v>
      </c>
      <c r="D114" s="10"/>
      <c r="E114" s="10"/>
      <c r="F114" s="10"/>
      <c r="G114" s="10"/>
    </row>
    <row r="115" spans="1:7" ht="18" customHeight="1">
      <c r="A115" s="3" t="s">
        <v>4</v>
      </c>
      <c r="B115" s="3"/>
      <c r="C115" s="10"/>
      <c r="D115" s="10">
        <v>250</v>
      </c>
      <c r="E115" s="10">
        <v>250</v>
      </c>
      <c r="F115" s="10">
        <v>250</v>
      </c>
      <c r="G115" s="10">
        <v>250</v>
      </c>
    </row>
    <row r="116" spans="1:7" ht="18" customHeight="1">
      <c r="A116" s="5" t="s">
        <v>14</v>
      </c>
      <c r="B116" s="5"/>
      <c r="C116" s="11">
        <f>SUM(C107:C115)</f>
        <v>-1000</v>
      </c>
      <c r="D116" s="11">
        <f>SUM(D113:D115)</f>
        <v>423.2954545454546</v>
      </c>
      <c r="E116" s="11">
        <f>SUM(E113:E115)</f>
        <v>424.3750000000001</v>
      </c>
      <c r="F116" s="11">
        <f>SUM(F113:F115)</f>
        <v>425.69660969196104</v>
      </c>
      <c r="G116" s="11">
        <f>SUM(G113:G115)</f>
        <v>427.22281393005954</v>
      </c>
    </row>
    <row r="117" spans="1:7" ht="18" customHeight="1">
      <c r="A117" s="3" t="s">
        <v>50</v>
      </c>
      <c r="B117" s="25">
        <v>0.18</v>
      </c>
      <c r="C117" s="3"/>
      <c r="D117" s="3"/>
      <c r="E117" s="3"/>
      <c r="F117" s="3"/>
      <c r="G117" s="3"/>
    </row>
    <row r="118" spans="1:7" ht="18" customHeight="1">
      <c r="A118" s="3" t="s">
        <v>43</v>
      </c>
      <c r="B118" s="7">
        <f>IRR(C116:G116,0.15)</f>
        <v>0.2517847328204927</v>
      </c>
      <c r="D118" s="3"/>
      <c r="E118" s="3"/>
      <c r="F118" s="3"/>
      <c r="G118" s="3"/>
    </row>
    <row r="119" spans="1:7" ht="18" customHeight="1">
      <c r="A119" s="14" t="s">
        <v>44</v>
      </c>
      <c r="B119" s="7">
        <f>(B103-0.1)/1.1</f>
        <v>0.2517847328204927</v>
      </c>
      <c r="D119" s="3"/>
      <c r="E119" s="3"/>
      <c r="F119" s="3"/>
      <c r="G119" s="3"/>
    </row>
    <row r="120" spans="1:7" ht="18" customHeight="1">
      <c r="A120" s="3" t="s">
        <v>58</v>
      </c>
      <c r="B120" s="9">
        <f>(NPV(0.18,C116:G116))*1.18</f>
        <v>142.95335254892817</v>
      </c>
      <c r="D120" s="3"/>
      <c r="E120" s="3"/>
      <c r="F120" s="3"/>
      <c r="G120" s="3"/>
    </row>
    <row r="121" spans="1:7" ht="18" customHeight="1">
      <c r="A121" s="8"/>
      <c r="B121" s="8"/>
      <c r="C121" s="8"/>
      <c r="D121" s="8"/>
      <c r="E121" s="8"/>
      <c r="F121" s="8"/>
      <c r="G121" s="8"/>
    </row>
    <row r="122" spans="1:7" ht="18" customHeight="1">
      <c r="A122" s="64" t="s">
        <v>28</v>
      </c>
      <c r="B122" s="64"/>
      <c r="C122" s="64"/>
      <c r="D122" s="64"/>
      <c r="E122" s="64"/>
      <c r="F122" s="64"/>
      <c r="G122" s="64"/>
    </row>
    <row r="123" spans="1:7" ht="18" customHeight="1">
      <c r="A123" s="65" t="s">
        <v>26</v>
      </c>
      <c r="B123" s="65"/>
      <c r="C123" s="65"/>
      <c r="D123" s="65"/>
      <c r="E123" s="65"/>
      <c r="F123" s="65"/>
      <c r="G123" s="65"/>
    </row>
    <row r="124" spans="1:7" ht="18" customHeight="1">
      <c r="A124" s="63" t="s">
        <v>45</v>
      </c>
      <c r="B124" s="63"/>
      <c r="C124" s="63"/>
      <c r="D124" s="63"/>
      <c r="E124" s="63"/>
      <c r="F124" s="63"/>
      <c r="G124" s="63"/>
    </row>
    <row r="125" spans="1:7" ht="18" customHeight="1">
      <c r="A125" s="62" t="s">
        <v>20</v>
      </c>
      <c r="B125" s="62"/>
      <c r="C125" s="62"/>
      <c r="D125" s="62"/>
      <c r="E125" s="62"/>
      <c r="F125" s="62"/>
      <c r="G125" s="62"/>
    </row>
    <row r="126" spans="1:7" ht="18" customHeight="1">
      <c r="A126" s="2" t="s">
        <v>9</v>
      </c>
      <c r="B126" s="2"/>
      <c r="C126" s="2">
        <v>0</v>
      </c>
      <c r="D126" s="2">
        <v>1</v>
      </c>
      <c r="E126" s="2">
        <v>2</v>
      </c>
      <c r="F126" s="2">
        <v>3</v>
      </c>
      <c r="G126" s="2">
        <v>4</v>
      </c>
    </row>
    <row r="127" spans="1:7" ht="18" customHeight="1">
      <c r="A127" s="3" t="s">
        <v>0</v>
      </c>
      <c r="B127" s="3"/>
      <c r="C127" s="16"/>
      <c r="D127" s="16">
        <f>D108*POWER(1.05,-D126)</f>
        <v>714.2857142857143</v>
      </c>
      <c r="E127" s="16">
        <f>E108*POWER(1.05,-E126)</f>
        <v>680.2721088435375</v>
      </c>
      <c r="F127" s="16">
        <f>F108*POWER(1.05,-F126)</f>
        <v>647.878198898607</v>
      </c>
      <c r="G127" s="16">
        <f>G108*POWER(1.05,-G126)</f>
        <v>617.0268560939115</v>
      </c>
    </row>
    <row r="128" spans="1:7" ht="18" customHeight="1">
      <c r="A128" s="3" t="s">
        <v>11</v>
      </c>
      <c r="B128" s="3"/>
      <c r="C128" s="16"/>
      <c r="D128" s="16">
        <f>D109*POWER(1.05,-D126)</f>
        <v>-227.27272727272725</v>
      </c>
      <c r="E128" s="16">
        <f>E109*POWER(1.05,-E126)</f>
        <v>-206.61157024793386</v>
      </c>
      <c r="F128" s="16">
        <f>F109*POWER(1.05,-F126)</f>
        <v>-187.82870022539436</v>
      </c>
      <c r="G128" s="16">
        <f>G109*POWER(1.05,-G126)</f>
        <v>-170.75336384126766</v>
      </c>
    </row>
    <row r="129" spans="1:7" ht="18" customHeight="1">
      <c r="A129" s="3" t="s">
        <v>1</v>
      </c>
      <c r="B129" s="3"/>
      <c r="C129" s="16"/>
      <c r="D129" s="16">
        <v>-250</v>
      </c>
      <c r="E129" s="16">
        <v>-250</v>
      </c>
      <c r="F129" s="16">
        <v>-250</v>
      </c>
      <c r="G129" s="16">
        <v>-250</v>
      </c>
    </row>
    <row r="130" spans="1:7" ht="18" customHeight="1">
      <c r="A130" s="5" t="s">
        <v>12</v>
      </c>
      <c r="B130" s="5"/>
      <c r="C130" s="17"/>
      <c r="D130" s="17">
        <f>SUM(D127:D129)</f>
        <v>237.01298701298708</v>
      </c>
      <c r="E130" s="17">
        <f>SUM(E127:E129)</f>
        <v>223.6605385956036</v>
      </c>
      <c r="F130" s="17">
        <f>SUM(F127:F129)</f>
        <v>210.04949867321267</v>
      </c>
      <c r="G130" s="17">
        <f>SUM(G127:G129)</f>
        <v>196.2734922526439</v>
      </c>
    </row>
    <row r="131" spans="1:7" ht="18" customHeight="1">
      <c r="A131" s="3" t="s">
        <v>49</v>
      </c>
      <c r="B131" s="3"/>
      <c r="C131" s="16"/>
      <c r="D131" s="16">
        <f>D112*POWER(1.05,-D126)</f>
        <v>83.8744588744589</v>
      </c>
      <c r="E131" s="16">
        <f>E112*POWER(1.05,-E126)</f>
        <v>88.73990367496864</v>
      </c>
      <c r="F131" s="16">
        <f>F112*POWER(1.05,-F126)</f>
        <v>92.31676165391804</v>
      </c>
      <c r="G131" s="16">
        <f>G112*POWER(1.05,-G126)</f>
        <v>94.79622594483226</v>
      </c>
    </row>
    <row r="132" spans="1:7" ht="18" customHeight="1">
      <c r="A132" s="5" t="s">
        <v>13</v>
      </c>
      <c r="B132" s="5"/>
      <c r="C132" s="17"/>
      <c r="D132" s="17">
        <f>D130-D131</f>
        <v>153.1385281385282</v>
      </c>
      <c r="E132" s="17">
        <f>E130-E131</f>
        <v>134.92063492063497</v>
      </c>
      <c r="F132" s="17">
        <f>F130-F131</f>
        <v>117.73273701929463</v>
      </c>
      <c r="G132" s="17">
        <f>G130-G131</f>
        <v>101.47726630781165</v>
      </c>
    </row>
    <row r="133" spans="1:7" ht="18" customHeight="1">
      <c r="A133" s="3" t="s">
        <v>10</v>
      </c>
      <c r="B133" s="3"/>
      <c r="C133" s="16">
        <v>-1000</v>
      </c>
      <c r="D133" s="16"/>
      <c r="E133" s="16"/>
      <c r="F133" s="16"/>
      <c r="G133" s="16"/>
    </row>
    <row r="134" spans="1:7" ht="18" customHeight="1">
      <c r="A134" s="3" t="s">
        <v>4</v>
      </c>
      <c r="B134" s="3"/>
      <c r="C134" s="16"/>
      <c r="D134" s="16">
        <v>250</v>
      </c>
      <c r="E134" s="16">
        <v>250</v>
      </c>
      <c r="F134" s="16">
        <v>250</v>
      </c>
      <c r="G134" s="16">
        <v>250</v>
      </c>
    </row>
    <row r="135" spans="1:7" ht="18" customHeight="1">
      <c r="A135" s="5" t="s">
        <v>14</v>
      </c>
      <c r="B135" s="5"/>
      <c r="C135" s="17">
        <f>SUM(C126:C134)</f>
        <v>-1000</v>
      </c>
      <c r="D135" s="17">
        <f>SUM(D132:D134)</f>
        <v>403.13852813852816</v>
      </c>
      <c r="E135" s="17">
        <f>SUM(E132:E134)</f>
        <v>384.92063492063494</v>
      </c>
      <c r="F135" s="17">
        <f>SUM(F132:F134)</f>
        <v>367.73273701929463</v>
      </c>
      <c r="G135" s="17">
        <f>SUM(G132:G134)</f>
        <v>351.47726630781165</v>
      </c>
    </row>
    <row r="136" spans="1:7" ht="18" customHeight="1">
      <c r="A136" s="3" t="s">
        <v>50</v>
      </c>
      <c r="B136" s="25">
        <v>0.18</v>
      </c>
      <c r="C136" s="3"/>
      <c r="D136" s="3"/>
      <c r="E136" s="3"/>
      <c r="F136" s="3"/>
      <c r="G136" s="3"/>
    </row>
    <row r="137" spans="1:7" ht="18" customHeight="1">
      <c r="A137" s="3" t="s">
        <v>43</v>
      </c>
      <c r="B137" s="7">
        <f>IRR(C135:G135,0.15)</f>
        <v>0.1921759360195164</v>
      </c>
      <c r="D137" s="3"/>
      <c r="E137" s="3"/>
      <c r="F137" s="3"/>
      <c r="G137" s="3"/>
    </row>
    <row r="138" spans="1:7" ht="18" customHeight="1">
      <c r="A138" s="14" t="s">
        <v>44</v>
      </c>
      <c r="B138" s="7">
        <f>(B118-0.05)/1.05</f>
        <v>0.19217593601951685</v>
      </c>
      <c r="D138" s="3"/>
      <c r="E138" s="3"/>
      <c r="F138" s="3"/>
      <c r="G138" s="3"/>
    </row>
    <row r="139" spans="1:7" ht="18" customHeight="1">
      <c r="A139" s="3" t="s">
        <v>58</v>
      </c>
      <c r="B139" s="15">
        <f>(NPV(0.18,C135:G135))*1.18</f>
        <v>23.188387625497484</v>
      </c>
      <c r="D139" s="3"/>
      <c r="E139" s="3"/>
      <c r="F139" s="3"/>
      <c r="G139" s="3"/>
    </row>
    <row r="140" spans="1:7" ht="18" customHeight="1">
      <c r="A140" s="8"/>
      <c r="B140" s="8"/>
      <c r="C140" s="18"/>
      <c r="D140" s="8"/>
      <c r="E140" s="8"/>
      <c r="F140" s="8"/>
      <c r="G140" s="8"/>
    </row>
    <row r="141" spans="1:7" ht="18" customHeight="1">
      <c r="A141" s="60" t="s">
        <v>52</v>
      </c>
      <c r="B141" s="60"/>
      <c r="C141" s="60"/>
      <c r="D141" s="60"/>
      <c r="E141" s="60"/>
      <c r="F141" s="60"/>
      <c r="G141" s="60"/>
    </row>
    <row r="142" spans="1:7" ht="18" customHeight="1">
      <c r="A142" s="61" t="s">
        <v>21</v>
      </c>
      <c r="B142" s="61"/>
      <c r="C142" s="61"/>
      <c r="D142" s="61"/>
      <c r="E142" s="61"/>
      <c r="F142" s="61"/>
      <c r="G142" s="61"/>
    </row>
    <row r="143" spans="1:7" ht="18" customHeight="1">
      <c r="A143" s="63" t="s">
        <v>45</v>
      </c>
      <c r="B143" s="63"/>
      <c r="C143" s="63"/>
      <c r="D143" s="63"/>
      <c r="E143" s="63"/>
      <c r="F143" s="63"/>
      <c r="G143" s="63"/>
    </row>
    <row r="144" spans="1:7" ht="18" customHeight="1">
      <c r="A144" s="62" t="s">
        <v>8</v>
      </c>
      <c r="B144" s="62"/>
      <c r="C144" s="62"/>
      <c r="D144" s="62"/>
      <c r="E144" s="62"/>
      <c r="F144" s="62"/>
      <c r="G144" s="62"/>
    </row>
    <row r="145" spans="1:7" ht="18" customHeight="1">
      <c r="A145" s="2" t="s">
        <v>9</v>
      </c>
      <c r="B145" s="2"/>
      <c r="C145" s="2">
        <v>0</v>
      </c>
      <c r="D145" s="2">
        <v>1</v>
      </c>
      <c r="E145" s="2">
        <v>2</v>
      </c>
      <c r="F145" s="2">
        <v>3</v>
      </c>
      <c r="G145" s="2">
        <v>4</v>
      </c>
    </row>
    <row r="146" spans="1:7" ht="18" customHeight="1">
      <c r="A146" s="3" t="s">
        <v>0</v>
      </c>
      <c r="B146" s="3"/>
      <c r="C146" s="10"/>
      <c r="D146" s="10">
        <v>750</v>
      </c>
      <c r="E146" s="10">
        <v>750</v>
      </c>
      <c r="F146" s="10">
        <v>750</v>
      </c>
      <c r="G146" s="10">
        <v>750</v>
      </c>
    </row>
    <row r="147" spans="1:7" ht="18" customHeight="1">
      <c r="A147" s="3" t="s">
        <v>11</v>
      </c>
      <c r="B147" s="3"/>
      <c r="C147" s="10"/>
      <c r="D147" s="10">
        <v>-250</v>
      </c>
      <c r="E147" s="10">
        <v>-250</v>
      </c>
      <c r="F147" s="10">
        <v>-250</v>
      </c>
      <c r="G147" s="10">
        <v>-250</v>
      </c>
    </row>
    <row r="148" spans="1:7" ht="18" customHeight="1">
      <c r="A148" s="3" t="s">
        <v>1</v>
      </c>
      <c r="B148" s="3"/>
      <c r="C148" s="10"/>
      <c r="D148" s="10">
        <v>-250</v>
      </c>
      <c r="E148" s="10">
        <v>-250</v>
      </c>
      <c r="F148" s="10">
        <v>-250</v>
      </c>
      <c r="G148" s="10">
        <v>-250</v>
      </c>
    </row>
    <row r="149" spans="1:7" ht="18" customHeight="1">
      <c r="A149" s="5" t="s">
        <v>12</v>
      </c>
      <c r="B149" s="5"/>
      <c r="C149" s="11"/>
      <c r="D149" s="11">
        <f>SUM(D146:D148)</f>
        <v>250</v>
      </c>
      <c r="E149" s="11">
        <f>SUM(E146:E148)</f>
        <v>250</v>
      </c>
      <c r="F149" s="11">
        <f>SUM(F146:F148)</f>
        <v>250</v>
      </c>
      <c r="G149" s="11">
        <f>SUM(G146:G148)</f>
        <v>250</v>
      </c>
    </row>
    <row r="150" spans="1:7" ht="18" customHeight="1">
      <c r="A150" s="3" t="s">
        <v>49</v>
      </c>
      <c r="B150" s="3"/>
      <c r="C150" s="10"/>
      <c r="D150" s="10">
        <f>D149*0.31</f>
        <v>77.5</v>
      </c>
      <c r="E150" s="10">
        <f>E149*0.31</f>
        <v>77.5</v>
      </c>
      <c r="F150" s="10">
        <f>F149*0.31</f>
        <v>77.5</v>
      </c>
      <c r="G150" s="10">
        <f>G149*0.31</f>
        <v>77.5</v>
      </c>
    </row>
    <row r="151" spans="1:7" ht="18" customHeight="1">
      <c r="A151" s="5" t="s">
        <v>13</v>
      </c>
      <c r="B151" s="5"/>
      <c r="C151" s="11"/>
      <c r="D151" s="11">
        <f>D149-D150</f>
        <v>172.5</v>
      </c>
      <c r="E151" s="11">
        <f>E149-E150</f>
        <v>172.5</v>
      </c>
      <c r="F151" s="11">
        <f>F149-F150</f>
        <v>172.5</v>
      </c>
      <c r="G151" s="11">
        <f>G149-G150</f>
        <v>172.5</v>
      </c>
    </row>
    <row r="152" spans="1:7" ht="18" customHeight="1">
      <c r="A152" s="3" t="s">
        <v>10</v>
      </c>
      <c r="B152" s="3"/>
      <c r="C152" s="10">
        <v>-1000</v>
      </c>
      <c r="D152" s="11"/>
      <c r="E152" s="11"/>
      <c r="F152" s="11"/>
      <c r="G152" s="11"/>
    </row>
    <row r="153" spans="1:7" ht="18" customHeight="1">
      <c r="A153" s="3" t="s">
        <v>4</v>
      </c>
      <c r="B153" s="3"/>
      <c r="C153" s="10"/>
      <c r="D153" s="10">
        <v>250</v>
      </c>
      <c r="E153" s="10">
        <v>250</v>
      </c>
      <c r="F153" s="10">
        <v>250</v>
      </c>
      <c r="G153" s="10">
        <v>250</v>
      </c>
    </row>
    <row r="154" spans="1:7" ht="18" customHeight="1">
      <c r="A154" s="5" t="s">
        <v>14</v>
      </c>
      <c r="B154" s="5"/>
      <c r="C154" s="11">
        <f>SUM(C145:C153)</f>
        <v>-1000</v>
      </c>
      <c r="D154" s="11">
        <f>SUM(D151:D153)</f>
        <v>422.5</v>
      </c>
      <c r="E154" s="11">
        <f>SUM(E151:E153)</f>
        <v>422.5</v>
      </c>
      <c r="F154" s="11">
        <f>SUM(F151:F153)</f>
        <v>422.5</v>
      </c>
      <c r="G154" s="11">
        <f>SUM(G151:G153)</f>
        <v>422.5</v>
      </c>
    </row>
    <row r="155" spans="1:7" ht="18" customHeight="1">
      <c r="A155" s="3" t="s">
        <v>50</v>
      </c>
      <c r="B155" s="25">
        <v>0.18</v>
      </c>
      <c r="C155" s="5"/>
      <c r="D155" s="5"/>
      <c r="E155" s="5"/>
      <c r="F155" s="5"/>
      <c r="G155" s="5"/>
    </row>
    <row r="156" spans="1:7" ht="18" customHeight="1">
      <c r="A156" s="3" t="s">
        <v>6</v>
      </c>
      <c r="B156" s="7">
        <f>IRR(C154:G154,0.15)</f>
        <v>0.24875009465195907</v>
      </c>
      <c r="D156" s="3"/>
      <c r="E156" s="3"/>
      <c r="F156" s="3"/>
      <c r="G156" s="3"/>
    </row>
    <row r="157" spans="1:7" ht="18" customHeight="1">
      <c r="A157" s="3" t="s">
        <v>54</v>
      </c>
      <c r="B157" s="9">
        <f>(NPV(0.18,C154:G154))*1.18</f>
        <v>136.55111249058285</v>
      </c>
      <c r="D157" s="3"/>
      <c r="E157" s="3"/>
      <c r="F157" s="3"/>
      <c r="G157" s="3"/>
    </row>
    <row r="158" spans="1:7" ht="18" customHeight="1">
      <c r="A158" s="8"/>
      <c r="B158" s="8"/>
      <c r="C158" s="8"/>
      <c r="D158" s="8"/>
      <c r="E158" s="8"/>
      <c r="F158" s="8"/>
      <c r="G158" s="8"/>
    </row>
    <row r="159" spans="1:7" ht="18" customHeight="1">
      <c r="A159" s="64" t="s">
        <v>22</v>
      </c>
      <c r="B159" s="64"/>
      <c r="C159" s="64"/>
      <c r="D159" s="64"/>
      <c r="E159" s="64"/>
      <c r="F159" s="64"/>
      <c r="G159" s="64"/>
    </row>
    <row r="160" spans="1:7" ht="18" customHeight="1">
      <c r="A160" s="63" t="s">
        <v>45</v>
      </c>
      <c r="B160" s="63"/>
      <c r="C160" s="63"/>
      <c r="D160" s="63"/>
      <c r="E160" s="63"/>
      <c r="F160" s="63"/>
      <c r="G160" s="63"/>
    </row>
    <row r="161" spans="1:7" ht="18" customHeight="1">
      <c r="A161" s="62" t="s">
        <v>16</v>
      </c>
      <c r="B161" s="62"/>
      <c r="C161" s="62"/>
      <c r="D161" s="62"/>
      <c r="E161" s="62"/>
      <c r="F161" s="62"/>
      <c r="G161" s="62"/>
    </row>
    <row r="162" spans="1:7" ht="18" customHeight="1">
      <c r="A162" s="2" t="s">
        <v>9</v>
      </c>
      <c r="B162" s="2"/>
      <c r="C162" s="2">
        <v>0</v>
      </c>
      <c r="D162" s="2">
        <v>1</v>
      </c>
      <c r="E162" s="2">
        <v>2</v>
      </c>
      <c r="F162" s="2">
        <v>3</v>
      </c>
      <c r="G162" s="2">
        <v>4</v>
      </c>
    </row>
    <row r="163" spans="1:7" ht="18" customHeight="1">
      <c r="A163" s="3" t="s">
        <v>0</v>
      </c>
      <c r="B163" s="3"/>
      <c r="C163" s="10"/>
      <c r="D163" s="10">
        <f>750*POWER(1.1,1)</f>
        <v>825.0000000000001</v>
      </c>
      <c r="E163" s="10">
        <f>D163*POWER(1.1,1)</f>
        <v>907.5000000000002</v>
      </c>
      <c r="F163" s="10">
        <f>E163*POWER(1.1,1)</f>
        <v>998.2500000000003</v>
      </c>
      <c r="G163" s="10">
        <f>F163*POWER(1.1,1)</f>
        <v>1098.0750000000005</v>
      </c>
    </row>
    <row r="164" spans="1:7" ht="18" customHeight="1">
      <c r="A164" s="3" t="s">
        <v>11</v>
      </c>
      <c r="B164" s="3"/>
      <c r="C164" s="10"/>
      <c r="D164" s="10">
        <f>-250*POWER(1.15,1)</f>
        <v>-287.5</v>
      </c>
      <c r="E164" s="10">
        <f>D164*POWER(1.15,1)</f>
        <v>-330.625</v>
      </c>
      <c r="F164" s="10">
        <f>E164*POWER(1.15,1)</f>
        <v>-380.21874999999994</v>
      </c>
      <c r="G164" s="10">
        <f>F164*POWER(1.15,1)</f>
        <v>-437.2515624999999</v>
      </c>
    </row>
    <row r="165" spans="1:7" ht="18" customHeight="1">
      <c r="A165" s="3" t="s">
        <v>1</v>
      </c>
      <c r="B165" s="3"/>
      <c r="C165" s="10"/>
      <c r="D165" s="10">
        <v>-250</v>
      </c>
      <c r="E165" s="10">
        <v>-250</v>
      </c>
      <c r="F165" s="10">
        <v>-250</v>
      </c>
      <c r="G165" s="10">
        <v>-250</v>
      </c>
    </row>
    <row r="166" spans="1:7" ht="18" customHeight="1">
      <c r="A166" s="5" t="s">
        <v>12</v>
      </c>
      <c r="B166" s="5"/>
      <c r="C166" s="11"/>
      <c r="D166" s="11">
        <f>SUM(D163:D165)</f>
        <v>287.5000000000001</v>
      </c>
      <c r="E166" s="11">
        <f>SUM(E163:E165)</f>
        <v>326.8750000000002</v>
      </c>
      <c r="F166" s="11">
        <f>SUM(F163:F165)</f>
        <v>368.03125000000045</v>
      </c>
      <c r="G166" s="11">
        <f>SUM(G163:G165)</f>
        <v>410.82343750000064</v>
      </c>
    </row>
    <row r="167" spans="1:7" ht="18" customHeight="1">
      <c r="A167" s="3" t="s">
        <v>49</v>
      </c>
      <c r="B167" s="3"/>
      <c r="C167" s="10"/>
      <c r="D167" s="10">
        <f>D166*0.31</f>
        <v>89.12500000000003</v>
      </c>
      <c r="E167" s="10">
        <f>E166*0.31</f>
        <v>101.33125000000007</v>
      </c>
      <c r="F167" s="10">
        <f>F166*0.31</f>
        <v>114.08968750000014</v>
      </c>
      <c r="G167" s="10">
        <f>G166*0.31</f>
        <v>127.3552656250002</v>
      </c>
    </row>
    <row r="168" spans="1:7" ht="18" customHeight="1">
      <c r="A168" s="5" t="s">
        <v>13</v>
      </c>
      <c r="B168" s="5"/>
      <c r="C168" s="11"/>
      <c r="D168" s="11">
        <f>D166-D167</f>
        <v>198.37500000000009</v>
      </c>
      <c r="E168" s="11">
        <f>E166-E167</f>
        <v>225.54375000000016</v>
      </c>
      <c r="F168" s="11">
        <f>F166-F167</f>
        <v>253.94156250000032</v>
      </c>
      <c r="G168" s="11">
        <f>G166-G167</f>
        <v>283.46817187500045</v>
      </c>
    </row>
    <row r="169" spans="1:7" ht="18" customHeight="1">
      <c r="A169" s="3" t="s">
        <v>10</v>
      </c>
      <c r="B169" s="3"/>
      <c r="C169" s="10">
        <v>-1000</v>
      </c>
      <c r="D169" s="11"/>
      <c r="E169" s="11"/>
      <c r="F169" s="11"/>
      <c r="G169" s="11"/>
    </row>
    <row r="170" spans="1:7" ht="18" customHeight="1">
      <c r="A170" s="3" t="s">
        <v>4</v>
      </c>
      <c r="B170" s="3"/>
      <c r="C170" s="10"/>
      <c r="D170" s="10">
        <v>250</v>
      </c>
      <c r="E170" s="10">
        <v>250</v>
      </c>
      <c r="F170" s="10">
        <v>250</v>
      </c>
      <c r="G170" s="10">
        <v>250</v>
      </c>
    </row>
    <row r="171" spans="1:7" ht="18" customHeight="1">
      <c r="A171" s="5" t="s">
        <v>14</v>
      </c>
      <c r="B171" s="5"/>
      <c r="C171" s="11">
        <f>SUM(C162:C170)</f>
        <v>-1000</v>
      </c>
      <c r="D171" s="11">
        <f>SUM(D168:D170)</f>
        <v>448.3750000000001</v>
      </c>
      <c r="E171" s="11">
        <f>SUM(E168:E170)</f>
        <v>475.54375000000016</v>
      </c>
      <c r="F171" s="11">
        <f>SUM(F168:F170)</f>
        <v>503.9415625000003</v>
      </c>
      <c r="G171" s="11">
        <f>SUM(G168:G170)</f>
        <v>533.4681718750005</v>
      </c>
    </row>
    <row r="172" spans="1:7" ht="18" customHeight="1">
      <c r="A172" s="3" t="s">
        <v>50</v>
      </c>
      <c r="B172" s="25">
        <v>0.18</v>
      </c>
      <c r="C172" s="5"/>
      <c r="D172" s="12"/>
      <c r="E172" s="12"/>
      <c r="F172" s="12"/>
      <c r="G172" s="12"/>
    </row>
    <row r="173" spans="1:7" ht="18" customHeight="1">
      <c r="A173" s="3" t="s">
        <v>23</v>
      </c>
      <c r="B173" s="7">
        <f>IRR(C171:G171,0.15)</f>
        <v>0.3243930225624148</v>
      </c>
      <c r="D173" s="12"/>
      <c r="E173" s="12"/>
      <c r="F173" s="12"/>
      <c r="G173" s="12"/>
    </row>
    <row r="174" spans="1:7" ht="18" customHeight="1">
      <c r="A174" s="3" t="s">
        <v>57</v>
      </c>
      <c r="B174" s="9">
        <f>(NPV(0.18,C171:G171))*1.18</f>
        <v>303.3782717442568</v>
      </c>
      <c r="D174" s="3"/>
      <c r="E174" s="3"/>
      <c r="F174" s="3"/>
      <c r="G174" s="3"/>
    </row>
    <row r="175" spans="1:7" ht="18" customHeight="1">
      <c r="A175" s="8"/>
      <c r="B175" s="8"/>
      <c r="C175" s="13"/>
      <c r="D175" s="8"/>
      <c r="E175" s="8"/>
      <c r="F175" s="8"/>
      <c r="G175" s="8"/>
    </row>
    <row r="176" spans="1:7" ht="18" customHeight="1">
      <c r="A176" s="62" t="s">
        <v>24</v>
      </c>
      <c r="B176" s="62"/>
      <c r="C176" s="62"/>
      <c r="D176" s="62"/>
      <c r="E176" s="62"/>
      <c r="F176" s="62"/>
      <c r="G176" s="62"/>
    </row>
    <row r="177" spans="1:7" ht="18" customHeight="1">
      <c r="A177" s="2" t="s">
        <v>9</v>
      </c>
      <c r="B177" s="2"/>
      <c r="C177" s="2">
        <v>0</v>
      </c>
      <c r="D177" s="2">
        <v>1</v>
      </c>
      <c r="E177" s="2">
        <v>2</v>
      </c>
      <c r="F177" s="2">
        <v>3</v>
      </c>
      <c r="G177" s="2">
        <v>4</v>
      </c>
    </row>
    <row r="178" spans="1:7" ht="18" customHeight="1">
      <c r="A178" s="3" t="s">
        <v>0</v>
      </c>
      <c r="B178" s="3"/>
      <c r="C178" s="27"/>
      <c r="D178" s="27">
        <f>D163*POWER(1.1,-D177)</f>
        <v>750.0000000000001</v>
      </c>
      <c r="E178" s="27">
        <f>E163*POWER(1.1,-E177)</f>
        <v>750.0000000000001</v>
      </c>
      <c r="F178" s="27">
        <f>F163*POWER(1.1,-F177)</f>
        <v>750</v>
      </c>
      <c r="G178" s="27">
        <f>G163*POWER(1.1,-G177)</f>
        <v>750.0000000000001</v>
      </c>
    </row>
    <row r="179" spans="1:7" ht="18" customHeight="1">
      <c r="A179" s="3" t="s">
        <v>11</v>
      </c>
      <c r="B179" s="3"/>
      <c r="C179" s="27"/>
      <c r="D179" s="27">
        <f>D164*POWER(1.1,-D177)</f>
        <v>-261.3636363636364</v>
      </c>
      <c r="E179" s="27">
        <f>E164*POWER(1.1,-E177)</f>
        <v>-273.24380165289256</v>
      </c>
      <c r="F179" s="27">
        <f>F164*POWER(1.1,-F177)</f>
        <v>-285.6639744552966</v>
      </c>
      <c r="G179" s="27">
        <f>G164*POWER(1.1,-G177)</f>
        <v>-298.648700566901</v>
      </c>
    </row>
    <row r="180" spans="1:7" ht="18" customHeight="1">
      <c r="A180" s="3" t="s">
        <v>1</v>
      </c>
      <c r="B180" s="3"/>
      <c r="C180" s="27"/>
      <c r="D180" s="27">
        <v>-250</v>
      </c>
      <c r="E180" s="27">
        <v>-250</v>
      </c>
      <c r="F180" s="27">
        <v>-250</v>
      </c>
      <c r="G180" s="27">
        <v>-250</v>
      </c>
    </row>
    <row r="181" spans="1:7" ht="18" customHeight="1">
      <c r="A181" s="5" t="s">
        <v>12</v>
      </c>
      <c r="B181" s="5"/>
      <c r="C181" s="28"/>
      <c r="D181" s="28">
        <f>SUM(D178:D180)</f>
        <v>238.63636363636374</v>
      </c>
      <c r="E181" s="28">
        <f>SUM(E178:E180)</f>
        <v>226.75619834710756</v>
      </c>
      <c r="F181" s="28">
        <f>SUM(F178:F180)</f>
        <v>214.33602554470338</v>
      </c>
      <c r="G181" s="28">
        <f>SUM(G178:G180)</f>
        <v>201.3512994330991</v>
      </c>
    </row>
    <row r="182" spans="1:7" ht="18" customHeight="1">
      <c r="A182" s="3" t="s">
        <v>49</v>
      </c>
      <c r="B182" s="3"/>
      <c r="C182" s="27"/>
      <c r="D182" s="27">
        <f>D167*POWER(1.1,-D177)</f>
        <v>81.0227272727273</v>
      </c>
      <c r="E182" s="27">
        <f>E167*POWER(1.1,-E177)</f>
        <v>83.74483471074385</v>
      </c>
      <c r="F182" s="27">
        <f>F167*POWER(1.1,-F177)</f>
        <v>85.7172708489858</v>
      </c>
      <c r="G182" s="27">
        <f>G167*POWER(1.1,-G177)</f>
        <v>86.98536003346777</v>
      </c>
    </row>
    <row r="183" spans="1:7" ht="18" customHeight="1">
      <c r="A183" s="5" t="s">
        <v>13</v>
      </c>
      <c r="B183" s="5"/>
      <c r="C183" s="28"/>
      <c r="D183" s="28">
        <f>D181-D182</f>
        <v>157.61363636363643</v>
      </c>
      <c r="E183" s="28">
        <f>E181-E182</f>
        <v>143.0113636363637</v>
      </c>
      <c r="F183" s="28">
        <f>F181-F182</f>
        <v>128.61875469571757</v>
      </c>
      <c r="G183" s="28">
        <f>G181-G182</f>
        <v>114.36593939963132</v>
      </c>
    </row>
    <row r="184" spans="1:7" ht="18" customHeight="1">
      <c r="A184" s="3" t="s">
        <v>10</v>
      </c>
      <c r="B184" s="3"/>
      <c r="C184" s="27">
        <v>-1000</v>
      </c>
      <c r="D184" s="28"/>
      <c r="E184" s="28"/>
      <c r="F184" s="28"/>
      <c r="G184" s="28"/>
    </row>
    <row r="185" spans="1:7" ht="18" customHeight="1">
      <c r="A185" s="3" t="s">
        <v>4</v>
      </c>
      <c r="B185" s="3"/>
      <c r="C185" s="27"/>
      <c r="D185" s="27">
        <v>250</v>
      </c>
      <c r="E185" s="27">
        <v>250</v>
      </c>
      <c r="F185" s="27">
        <v>250</v>
      </c>
      <c r="G185" s="27">
        <v>250</v>
      </c>
    </row>
    <row r="186" spans="1:7" ht="18" customHeight="1">
      <c r="A186" s="5" t="s">
        <v>14</v>
      </c>
      <c r="B186" s="5"/>
      <c r="C186" s="28">
        <f>SUM(C177:C185)</f>
        <v>-1000</v>
      </c>
      <c r="D186" s="28">
        <f>SUM(D183:D185)</f>
        <v>407.61363636363643</v>
      </c>
      <c r="E186" s="28">
        <f>SUM(E183:E185)</f>
        <v>393.01136363636374</v>
      </c>
      <c r="F186" s="28">
        <f>SUM(F183:F185)</f>
        <v>378.6187546957176</v>
      </c>
      <c r="G186" s="28">
        <f>SUM(G183:G185)</f>
        <v>364.3659393996313</v>
      </c>
    </row>
    <row r="187" spans="1:7" ht="18" customHeight="1">
      <c r="A187" s="3" t="s">
        <v>50</v>
      </c>
      <c r="B187" s="25">
        <v>0.18</v>
      </c>
      <c r="C187" s="3"/>
      <c r="D187" s="3"/>
      <c r="E187" s="3"/>
      <c r="F187" s="3"/>
      <c r="G187" s="3"/>
    </row>
    <row r="188" spans="1:7" ht="18" customHeight="1">
      <c r="A188" s="3" t="s">
        <v>43</v>
      </c>
      <c r="B188" s="7">
        <f>IRR(C186:G186,0.15)</f>
        <v>0.20399365687497573</v>
      </c>
      <c r="D188" s="3"/>
      <c r="E188" s="3"/>
      <c r="F188" s="3"/>
      <c r="G188" s="3"/>
    </row>
    <row r="189" spans="1:7" ht="18" customHeight="1">
      <c r="A189" s="14" t="s">
        <v>44</v>
      </c>
      <c r="B189" s="7">
        <f>(B173-0.1)/1.1</f>
        <v>0.20399365687492255</v>
      </c>
      <c r="D189" s="3"/>
      <c r="E189" s="3"/>
      <c r="F189" s="3"/>
      <c r="G189" s="3"/>
    </row>
    <row r="190" spans="1:7" ht="18" customHeight="1">
      <c r="A190" s="3" t="s">
        <v>58</v>
      </c>
      <c r="B190" s="15">
        <f>(NPV(0.18,C186:G186))*1.18</f>
        <v>46.06488824674233</v>
      </c>
      <c r="D190" s="3"/>
      <c r="E190" s="3"/>
      <c r="F190" s="3"/>
      <c r="G190" s="3"/>
    </row>
    <row r="191" spans="1:7" ht="18" customHeight="1">
      <c r="A191" s="8"/>
      <c r="B191" s="8"/>
      <c r="C191" s="8"/>
      <c r="D191" s="8"/>
      <c r="E191" s="8"/>
      <c r="F191" s="8"/>
      <c r="G191" s="8"/>
    </row>
    <row r="192" spans="1:7" ht="18" customHeight="1">
      <c r="A192" s="64" t="s">
        <v>25</v>
      </c>
      <c r="B192" s="64"/>
      <c r="C192" s="64"/>
      <c r="D192" s="64"/>
      <c r="E192" s="64"/>
      <c r="F192" s="64"/>
      <c r="G192" s="64"/>
    </row>
    <row r="193" spans="1:7" ht="18" customHeight="1">
      <c r="A193" s="64" t="s">
        <v>26</v>
      </c>
      <c r="B193" s="64"/>
      <c r="C193" s="64"/>
      <c r="D193" s="64"/>
      <c r="E193" s="64"/>
      <c r="F193" s="64"/>
      <c r="G193" s="64"/>
    </row>
    <row r="194" spans="1:7" ht="18" customHeight="1">
      <c r="A194" s="63" t="s">
        <v>45</v>
      </c>
      <c r="B194" s="63"/>
      <c r="C194" s="63"/>
      <c r="D194" s="63"/>
      <c r="E194" s="63"/>
      <c r="F194" s="63"/>
      <c r="G194" s="63"/>
    </row>
    <row r="195" spans="1:7" ht="18" customHeight="1">
      <c r="A195" s="62" t="s">
        <v>20</v>
      </c>
      <c r="B195" s="62"/>
      <c r="C195" s="62"/>
      <c r="D195" s="62"/>
      <c r="E195" s="62"/>
      <c r="F195" s="62"/>
      <c r="G195" s="62"/>
    </row>
    <row r="196" spans="1:7" ht="18" customHeight="1">
      <c r="A196" s="2" t="s">
        <v>9</v>
      </c>
      <c r="B196" s="2"/>
      <c r="C196" s="2">
        <v>0</v>
      </c>
      <c r="D196" s="2">
        <v>1</v>
      </c>
      <c r="E196" s="2">
        <v>2</v>
      </c>
      <c r="F196" s="2">
        <v>3</v>
      </c>
      <c r="G196" s="2">
        <v>4</v>
      </c>
    </row>
    <row r="197" spans="1:7" ht="18" customHeight="1">
      <c r="A197" s="3" t="s">
        <v>0</v>
      </c>
      <c r="B197" s="3"/>
      <c r="C197" s="10"/>
      <c r="D197" s="10">
        <f>D178*POWER(1.05,-D196)</f>
        <v>714.2857142857143</v>
      </c>
      <c r="E197" s="10">
        <f>E178*POWER(1.05,-E196)</f>
        <v>680.2721088435375</v>
      </c>
      <c r="F197" s="10">
        <f>F178*POWER(1.05,-F196)</f>
        <v>647.878198898607</v>
      </c>
      <c r="G197" s="10">
        <f>G178*POWER(1.05,-G196)</f>
        <v>617.0268560939115</v>
      </c>
    </row>
    <row r="198" spans="1:7" ht="18" customHeight="1">
      <c r="A198" s="3" t="s">
        <v>11</v>
      </c>
      <c r="B198" s="3"/>
      <c r="C198" s="10"/>
      <c r="D198" s="10">
        <f>D179*POWER(1.05,-D196)</f>
        <v>-248.91774891774892</v>
      </c>
      <c r="E198" s="10">
        <f>E179*POWER(1.05,-E196)</f>
        <v>-247.84018290511796</v>
      </c>
      <c r="F198" s="10">
        <f>F179*POWER(1.05,-F196)</f>
        <v>-246.76728168042035</v>
      </c>
      <c r="G198" s="10">
        <f>G179*POWER(1.05,-G196)</f>
        <v>-245.6990250497692</v>
      </c>
    </row>
    <row r="199" spans="1:7" ht="18" customHeight="1">
      <c r="A199" s="3" t="s">
        <v>1</v>
      </c>
      <c r="B199" s="3"/>
      <c r="C199" s="10"/>
      <c r="D199" s="10">
        <v>-250</v>
      </c>
      <c r="E199" s="10">
        <v>-250</v>
      </c>
      <c r="F199" s="10">
        <v>-250</v>
      </c>
      <c r="G199" s="10">
        <v>-250</v>
      </c>
    </row>
    <row r="200" spans="1:7" ht="18" customHeight="1">
      <c r="A200" s="5" t="s">
        <v>12</v>
      </c>
      <c r="B200" s="5"/>
      <c r="C200" s="11"/>
      <c r="D200" s="11">
        <f>SUM(D197:D199)</f>
        <v>215.36796536796544</v>
      </c>
      <c r="E200" s="11">
        <f>SUM(E197:E199)</f>
        <v>182.4319259384195</v>
      </c>
      <c r="F200" s="11">
        <f>SUM(F197:F199)</f>
        <v>151.11091721818667</v>
      </c>
      <c r="G200" s="11">
        <f>SUM(G197:G199)</f>
        <v>121.32783104414233</v>
      </c>
    </row>
    <row r="201" spans="1:7" ht="18" customHeight="1">
      <c r="A201" s="3" t="s">
        <v>49</v>
      </c>
      <c r="B201" s="3"/>
      <c r="C201" s="10"/>
      <c r="D201" s="10">
        <f>D182*POWER(1.05,-D196)</f>
        <v>77.16450216450218</v>
      </c>
      <c r="E201" s="10">
        <f>E182*POWER(1.05,-E196)</f>
        <v>75.95903375124158</v>
      </c>
      <c r="F201" s="10">
        <f>F182*POWER(1.05,-F196)</f>
        <v>74.04580140286</v>
      </c>
      <c r="G201" s="10">
        <f>G182*POWER(1.05,-G196)</f>
        <v>71.56307097019679</v>
      </c>
    </row>
    <row r="202" spans="1:7" ht="18" customHeight="1">
      <c r="A202" s="5" t="s">
        <v>13</v>
      </c>
      <c r="B202" s="5"/>
      <c r="C202" s="11"/>
      <c r="D202" s="11">
        <f>D200-D201</f>
        <v>138.20346320346326</v>
      </c>
      <c r="E202" s="11">
        <f>E200-E201</f>
        <v>106.47289218717793</v>
      </c>
      <c r="F202" s="11">
        <f>F200-F201</f>
        <v>77.06511581532668</v>
      </c>
      <c r="G202" s="11">
        <f>G200-G201</f>
        <v>49.76476007394554</v>
      </c>
    </row>
    <row r="203" spans="1:7" ht="18" customHeight="1">
      <c r="A203" s="3" t="s">
        <v>10</v>
      </c>
      <c r="B203" s="3"/>
      <c r="C203" s="10">
        <v>-1000</v>
      </c>
      <c r="D203" s="11"/>
      <c r="E203" s="11"/>
      <c r="F203" s="11"/>
      <c r="G203" s="11"/>
    </row>
    <row r="204" spans="1:7" ht="18" customHeight="1">
      <c r="A204" s="3" t="s">
        <v>4</v>
      </c>
      <c r="B204" s="3"/>
      <c r="C204" s="10"/>
      <c r="D204" s="10">
        <v>250</v>
      </c>
      <c r="E204" s="10">
        <v>250</v>
      </c>
      <c r="F204" s="10">
        <v>250</v>
      </c>
      <c r="G204" s="10">
        <v>250</v>
      </c>
    </row>
    <row r="205" spans="1:7" ht="18" customHeight="1">
      <c r="A205" s="5" t="s">
        <v>14</v>
      </c>
      <c r="B205" s="5"/>
      <c r="C205" s="11">
        <f>SUM(C196:C204)</f>
        <v>-1000</v>
      </c>
      <c r="D205" s="11">
        <f>SUM(D202:D204)</f>
        <v>388.20346320346323</v>
      </c>
      <c r="E205" s="11">
        <f>SUM(E202:E204)</f>
        <v>356.47289218717793</v>
      </c>
      <c r="F205" s="11">
        <f>SUM(F202:F204)</f>
        <v>327.0651158153267</v>
      </c>
      <c r="G205" s="11">
        <f>SUM(G202:G204)</f>
        <v>299.7647600739455</v>
      </c>
    </row>
    <row r="206" spans="1:7" ht="18" customHeight="1">
      <c r="A206" s="3" t="s">
        <v>50</v>
      </c>
      <c r="B206" s="25">
        <v>0.18</v>
      </c>
      <c r="C206" s="3"/>
      <c r="D206" s="3"/>
      <c r="E206" s="3"/>
      <c r="F206" s="3"/>
      <c r="G206" s="3"/>
    </row>
    <row r="207" spans="1:7" ht="18" customHeight="1">
      <c r="A207" s="3" t="s">
        <v>43</v>
      </c>
      <c r="B207" s="7">
        <f>IRR(C205:G205,0.15)</f>
        <v>0.14666062559625812</v>
      </c>
      <c r="D207" s="3"/>
      <c r="E207" s="3"/>
      <c r="F207" s="3"/>
      <c r="G207" s="3"/>
    </row>
    <row r="208" spans="1:7" ht="18" customHeight="1">
      <c r="A208" s="14" t="s">
        <v>44</v>
      </c>
      <c r="B208" s="7">
        <f>(B188-0.05)/1.05</f>
        <v>0.14666062559521498</v>
      </c>
      <c r="D208" s="3"/>
      <c r="E208" s="3"/>
      <c r="F208" s="3"/>
      <c r="G208" s="3"/>
    </row>
    <row r="209" spans="1:7" ht="18" customHeight="1">
      <c r="A209" s="3" t="s">
        <v>58</v>
      </c>
      <c r="B209" s="15">
        <f>(NPV(0.18,C205:G205))*1.18</f>
        <v>-61.3234781630824</v>
      </c>
      <c r="D209" s="3"/>
      <c r="E209" s="3"/>
      <c r="F209" s="3"/>
      <c r="G209" s="3"/>
    </row>
    <row r="210" spans="1:7" ht="18" customHeight="1">
      <c r="A210" s="3"/>
      <c r="B210" s="3"/>
      <c r="C210" s="15"/>
      <c r="D210" s="3"/>
      <c r="E210" s="3"/>
      <c r="F210" s="3"/>
      <c r="G210" s="3"/>
    </row>
    <row r="212" spans="1:7" ht="18" customHeight="1">
      <c r="A212" s="60" t="s">
        <v>53</v>
      </c>
      <c r="B212" s="60"/>
      <c r="C212" s="60"/>
      <c r="D212" s="60"/>
      <c r="E212" s="60"/>
      <c r="F212" s="60"/>
      <c r="G212" s="60"/>
    </row>
    <row r="213" spans="1:7" ht="18" customHeight="1">
      <c r="A213" s="61" t="s">
        <v>46</v>
      </c>
      <c r="B213" s="61"/>
      <c r="C213" s="61"/>
      <c r="D213" s="61"/>
      <c r="E213" s="61"/>
      <c r="F213" s="61"/>
      <c r="G213" s="61"/>
    </row>
    <row r="214" spans="1:7" ht="18" customHeight="1">
      <c r="A214" s="63" t="s">
        <v>47</v>
      </c>
      <c r="B214" s="63"/>
      <c r="C214" s="63"/>
      <c r="D214" s="63"/>
      <c r="E214" s="63"/>
      <c r="F214" s="63"/>
      <c r="G214" s="63"/>
    </row>
    <row r="215" spans="1:7" ht="18" customHeight="1">
      <c r="A215" s="62" t="s">
        <v>8</v>
      </c>
      <c r="B215" s="62"/>
      <c r="C215" s="62"/>
      <c r="D215" s="62"/>
      <c r="E215" s="62"/>
      <c r="F215" s="62"/>
      <c r="G215" s="62"/>
    </row>
    <row r="216" spans="1:7" ht="18" customHeight="1">
      <c r="A216" s="2" t="s">
        <v>29</v>
      </c>
      <c r="B216" s="2"/>
      <c r="C216" s="2">
        <v>0</v>
      </c>
      <c r="D216" s="2">
        <v>1</v>
      </c>
      <c r="E216" s="2">
        <v>2</v>
      </c>
      <c r="F216" s="2">
        <v>3</v>
      </c>
      <c r="G216" s="2">
        <v>4</v>
      </c>
    </row>
    <row r="217" spans="1:7" ht="18" customHeight="1">
      <c r="A217" s="5" t="s">
        <v>2</v>
      </c>
      <c r="B217" s="5"/>
      <c r="C217" s="19"/>
      <c r="D217" s="19">
        <f>SUM(D218:D219)</f>
        <v>750</v>
      </c>
      <c r="E217" s="19">
        <f>SUM(E218:E219)</f>
        <v>750</v>
      </c>
      <c r="F217" s="19">
        <f>SUM(F218:F219)</f>
        <v>750</v>
      </c>
      <c r="G217" s="19">
        <f>SUM(G218:G219)</f>
        <v>750</v>
      </c>
    </row>
    <row r="218" spans="1:7" ht="18" customHeight="1">
      <c r="A218" s="3" t="s">
        <v>30</v>
      </c>
      <c r="B218" s="3"/>
      <c r="C218" s="20"/>
      <c r="D218" s="20">
        <v>375</v>
      </c>
      <c r="E218" s="20">
        <v>375</v>
      </c>
      <c r="F218" s="20">
        <v>375</v>
      </c>
      <c r="G218" s="20">
        <v>375</v>
      </c>
    </row>
    <row r="219" spans="1:7" ht="18" customHeight="1">
      <c r="A219" s="3" t="s">
        <v>31</v>
      </c>
      <c r="B219" s="3"/>
      <c r="C219" s="20"/>
      <c r="D219" s="20">
        <v>375</v>
      </c>
      <c r="E219" s="20">
        <v>375</v>
      </c>
      <c r="F219" s="20">
        <v>375</v>
      </c>
      <c r="G219" s="20">
        <v>375</v>
      </c>
    </row>
    <row r="220" spans="1:7" ht="18" customHeight="1">
      <c r="A220" s="5" t="s">
        <v>3</v>
      </c>
      <c r="B220" s="5"/>
      <c r="C220" s="19"/>
      <c r="D220" s="19">
        <f>SUM(D221:D223)</f>
        <v>500</v>
      </c>
      <c r="E220" s="19">
        <f>SUM(E221:E223)</f>
        <v>500</v>
      </c>
      <c r="F220" s="19">
        <f>SUM(F221:F223)</f>
        <v>500</v>
      </c>
      <c r="G220" s="19">
        <f>SUM(G221:G223)</f>
        <v>500</v>
      </c>
    </row>
    <row r="221" spans="1:7" ht="18" customHeight="1">
      <c r="A221" s="3" t="s">
        <v>32</v>
      </c>
      <c r="B221" s="3"/>
      <c r="C221" s="20"/>
      <c r="D221" s="20">
        <v>125</v>
      </c>
      <c r="E221" s="20">
        <v>125</v>
      </c>
      <c r="F221" s="20">
        <v>125</v>
      </c>
      <c r="G221" s="20">
        <v>125</v>
      </c>
    </row>
    <row r="222" spans="1:7" ht="18" customHeight="1">
      <c r="A222" s="3" t="s">
        <v>33</v>
      </c>
      <c r="B222" s="3"/>
      <c r="C222" s="20"/>
      <c r="D222" s="20">
        <v>125</v>
      </c>
      <c r="E222" s="20">
        <v>125</v>
      </c>
      <c r="F222" s="20">
        <v>125</v>
      </c>
      <c r="G222" s="20">
        <v>125</v>
      </c>
    </row>
    <row r="223" spans="1:7" ht="18" customHeight="1">
      <c r="A223" s="3" t="s">
        <v>1</v>
      </c>
      <c r="B223" s="3"/>
      <c r="C223" s="20"/>
      <c r="D223" s="20">
        <v>250</v>
      </c>
      <c r="E223" s="20">
        <v>250</v>
      </c>
      <c r="F223" s="20">
        <v>250</v>
      </c>
      <c r="G223" s="20">
        <v>250</v>
      </c>
    </row>
    <row r="224" spans="1:7" ht="18" customHeight="1">
      <c r="A224" s="5" t="s">
        <v>34</v>
      </c>
      <c r="B224" s="5"/>
      <c r="C224" s="19"/>
      <c r="D224" s="19">
        <f>D217-D220</f>
        <v>250</v>
      </c>
      <c r="E224" s="19">
        <f>E217-E220</f>
        <v>250</v>
      </c>
      <c r="F224" s="19">
        <f>F217-F220</f>
        <v>250</v>
      </c>
      <c r="G224" s="19">
        <f>G217-G220</f>
        <v>250</v>
      </c>
    </row>
    <row r="225" spans="1:7" ht="18" customHeight="1">
      <c r="A225" s="3" t="s">
        <v>49</v>
      </c>
      <c r="B225" s="3"/>
      <c r="C225" s="20"/>
      <c r="D225" s="20">
        <f>D224*0.31</f>
        <v>77.5</v>
      </c>
      <c r="E225" s="20">
        <f>E224*0.31</f>
        <v>77.5</v>
      </c>
      <c r="F225" s="20">
        <f>F224*0.31</f>
        <v>77.5</v>
      </c>
      <c r="G225" s="20">
        <f>G224*0.31</f>
        <v>77.5</v>
      </c>
    </row>
    <row r="226" spans="1:7" ht="18" customHeight="1">
      <c r="A226" s="5" t="s">
        <v>35</v>
      </c>
      <c r="B226" s="5"/>
      <c r="C226" s="19"/>
      <c r="D226" s="19">
        <f>D224-D225</f>
        <v>172.5</v>
      </c>
      <c r="E226" s="19">
        <f>E224-E225</f>
        <v>172.5</v>
      </c>
      <c r="F226" s="19">
        <f>F224-F225</f>
        <v>172.5</v>
      </c>
      <c r="G226" s="19">
        <f>G224-G225</f>
        <v>172.5</v>
      </c>
    </row>
    <row r="227" spans="1:7" ht="18" customHeight="1">
      <c r="A227" s="3" t="s">
        <v>36</v>
      </c>
      <c r="B227" s="3"/>
      <c r="C227" s="20">
        <v>1000</v>
      </c>
      <c r="D227" s="20"/>
      <c r="E227" s="20"/>
      <c r="F227" s="20"/>
      <c r="G227" s="20"/>
    </row>
    <row r="228" spans="1:7" ht="18" customHeight="1">
      <c r="A228" s="3" t="s">
        <v>37</v>
      </c>
      <c r="B228" s="3"/>
      <c r="C228" s="20"/>
      <c r="D228" s="20">
        <v>250</v>
      </c>
      <c r="E228" s="20">
        <v>250</v>
      </c>
      <c r="F228" s="20">
        <v>250</v>
      </c>
      <c r="G228" s="20">
        <v>250</v>
      </c>
    </row>
    <row r="229" spans="1:7" ht="18" customHeight="1">
      <c r="A229" s="5" t="s">
        <v>5</v>
      </c>
      <c r="B229" s="5"/>
      <c r="C229" s="19">
        <f>C216-C227</f>
        <v>-1000</v>
      </c>
      <c r="D229" s="19">
        <f>D226+D228</f>
        <v>422.5</v>
      </c>
      <c r="E229" s="19">
        <f>E226+E228</f>
        <v>422.5</v>
      </c>
      <c r="F229" s="19">
        <f>F226+F228</f>
        <v>422.5</v>
      </c>
      <c r="G229" s="19">
        <f>G226+G228</f>
        <v>422.5</v>
      </c>
    </row>
    <row r="230" spans="1:7" ht="18" customHeight="1">
      <c r="A230" s="3" t="s">
        <v>50</v>
      </c>
      <c r="B230" s="25">
        <v>0.18</v>
      </c>
      <c r="C230" s="21"/>
      <c r="D230" s="21"/>
      <c r="E230" s="21"/>
      <c r="F230" s="21"/>
      <c r="G230" s="21"/>
    </row>
    <row r="231" spans="1:7" ht="18" customHeight="1">
      <c r="A231" s="3" t="s">
        <v>6</v>
      </c>
      <c r="B231" s="22">
        <f>IRR(C229:G229,0.1)</f>
        <v>0.24875009465195108</v>
      </c>
      <c r="D231" s="21"/>
      <c r="E231" s="21"/>
      <c r="F231" s="21"/>
      <c r="G231" s="21"/>
    </row>
    <row r="232" spans="1:7" ht="18" customHeight="1">
      <c r="A232" s="3" t="s">
        <v>59</v>
      </c>
      <c r="B232" s="15">
        <f>(NPV(0.18,C229:G229))*1.18</f>
        <v>136.55111249058285</v>
      </c>
      <c r="D232" s="21"/>
      <c r="E232" s="21"/>
      <c r="F232" s="21"/>
      <c r="G232" s="21"/>
    </row>
    <row r="233" spans="1:7" ht="18" customHeight="1">
      <c r="A233" s="5"/>
      <c r="B233" s="5"/>
      <c r="C233" s="23"/>
      <c r="D233" s="5"/>
      <c r="E233" s="5"/>
      <c r="F233" s="5"/>
      <c r="G233" s="5"/>
    </row>
    <row r="234" spans="1:7" ht="18" customHeight="1">
      <c r="A234" s="64" t="s">
        <v>38</v>
      </c>
      <c r="B234" s="64"/>
      <c r="C234" s="64"/>
      <c r="D234" s="64"/>
      <c r="E234" s="64"/>
      <c r="F234" s="64"/>
      <c r="G234" s="64"/>
    </row>
    <row r="235" spans="1:7" ht="18" customHeight="1">
      <c r="A235" s="67" t="s">
        <v>47</v>
      </c>
      <c r="B235" s="67"/>
      <c r="C235" s="67"/>
      <c r="D235" s="67"/>
      <c r="E235" s="67"/>
      <c r="F235" s="67"/>
      <c r="G235" s="67"/>
    </row>
    <row r="236" spans="1:7" ht="18" customHeight="1">
      <c r="A236" s="66" t="s">
        <v>16</v>
      </c>
      <c r="B236" s="66"/>
      <c r="C236" s="66"/>
      <c r="D236" s="66"/>
      <c r="E236" s="66"/>
      <c r="F236" s="66"/>
      <c r="G236" s="66"/>
    </row>
    <row r="237" spans="1:7" ht="18" customHeight="1">
      <c r="A237" s="2" t="s">
        <v>29</v>
      </c>
      <c r="B237" s="2"/>
      <c r="C237" s="2">
        <v>0</v>
      </c>
      <c r="D237" s="2">
        <v>1</v>
      </c>
      <c r="E237" s="2">
        <v>2</v>
      </c>
      <c r="F237" s="2">
        <v>3</v>
      </c>
      <c r="G237" s="2">
        <v>4</v>
      </c>
    </row>
    <row r="238" spans="1:7" ht="18" customHeight="1">
      <c r="A238" s="5" t="s">
        <v>2</v>
      </c>
      <c r="B238" s="5"/>
      <c r="C238" s="19"/>
      <c r="D238" s="19">
        <f>SUM(D239:D240)</f>
        <v>845.625</v>
      </c>
      <c r="E238" s="19">
        <f>SUM(E239:E240)</f>
        <v>954.0093750000001</v>
      </c>
      <c r="F238" s="19">
        <f>SUM(F239:F240)</f>
        <v>1076.9245781250002</v>
      </c>
      <c r="G238" s="19">
        <f>SUM(G239:G240)</f>
        <v>1216.3960127343753</v>
      </c>
    </row>
    <row r="239" spans="1:7" ht="18" customHeight="1">
      <c r="A239" s="3" t="s">
        <v>30</v>
      </c>
      <c r="B239" s="3"/>
      <c r="C239" s="20"/>
      <c r="D239" s="20">
        <f>D218*POWER(1.1,D237)</f>
        <v>412.50000000000006</v>
      </c>
      <c r="E239" s="20">
        <f>E218*POWER(1.1,E237)</f>
        <v>453.75000000000006</v>
      </c>
      <c r="F239" s="20">
        <f>F218*POWER(1.1,F237)</f>
        <v>499.12500000000017</v>
      </c>
      <c r="G239" s="20">
        <f>G218*POWER(1.1,G237)</f>
        <v>549.0375000000001</v>
      </c>
    </row>
    <row r="240" spans="1:7" ht="18" customHeight="1">
      <c r="A240" s="3" t="s">
        <v>31</v>
      </c>
      <c r="B240" s="3"/>
      <c r="C240" s="20"/>
      <c r="D240" s="20">
        <f>D219*POWER(1.155,D237)</f>
        <v>433.125</v>
      </c>
      <c r="E240" s="20">
        <f>E219*POWER(1.155,E237)</f>
        <v>500.25937500000003</v>
      </c>
      <c r="F240" s="20">
        <f>F219*POWER(1.155,F237)</f>
        <v>577.799578125</v>
      </c>
      <c r="G240" s="20">
        <f>G219*POWER(1.155,G237)</f>
        <v>667.358512734375</v>
      </c>
    </row>
    <row r="241" spans="1:7" ht="18" customHeight="1">
      <c r="A241" s="5" t="s">
        <v>3</v>
      </c>
      <c r="B241" s="5"/>
      <c r="C241" s="19"/>
      <c r="D241" s="19">
        <f>SUM(D242:D244)</f>
        <v>531.875</v>
      </c>
      <c r="E241" s="19">
        <f>SUM(E242:E244)</f>
        <v>568.0031250000001</v>
      </c>
      <c r="F241" s="19">
        <f>SUM(F242:F244)</f>
        <v>608.974859375</v>
      </c>
      <c r="G241" s="19">
        <f>SUM(G242:G244)</f>
        <v>655.4653375781251</v>
      </c>
    </row>
    <row r="242" spans="1:7" ht="18" customHeight="1">
      <c r="A242" s="3" t="s">
        <v>32</v>
      </c>
      <c r="B242" s="3"/>
      <c r="C242" s="20"/>
      <c r="D242" s="20">
        <f>D221*POWER(1.1,D237)</f>
        <v>137.5</v>
      </c>
      <c r="E242" s="20">
        <f>E221*POWER(1.1,E237)</f>
        <v>151.25000000000003</v>
      </c>
      <c r="F242" s="20">
        <f>F221*POWER(1.1,F237)</f>
        <v>166.37500000000006</v>
      </c>
      <c r="G242" s="20">
        <f>G221*POWER(1.1,G237)</f>
        <v>183.01250000000005</v>
      </c>
    </row>
    <row r="243" spans="1:7" ht="18" customHeight="1">
      <c r="A243" s="3" t="s">
        <v>33</v>
      </c>
      <c r="B243" s="3"/>
      <c r="C243" s="20"/>
      <c r="D243" s="20">
        <f>D222*POWER(1.155,D237)</f>
        <v>144.375</v>
      </c>
      <c r="E243" s="20">
        <f>E222*POWER(1.155,E237)</f>
        <v>166.753125</v>
      </c>
      <c r="F243" s="20">
        <f>F222*POWER(1.155,F237)</f>
        <v>192.59985937500002</v>
      </c>
      <c r="G243" s="20">
        <f>G222*POWER(1.155,G237)</f>
        <v>222.452837578125</v>
      </c>
    </row>
    <row r="244" spans="1:7" ht="18" customHeight="1">
      <c r="A244" s="3" t="s">
        <v>1</v>
      </c>
      <c r="B244" s="3"/>
      <c r="C244" s="20"/>
      <c r="D244" s="20">
        <v>250</v>
      </c>
      <c r="E244" s="20">
        <v>250</v>
      </c>
      <c r="F244" s="20">
        <v>250</v>
      </c>
      <c r="G244" s="20">
        <v>250</v>
      </c>
    </row>
    <row r="245" spans="1:7" ht="18" customHeight="1">
      <c r="A245" s="5" t="s">
        <v>34</v>
      </c>
      <c r="B245" s="5"/>
      <c r="C245" s="19"/>
      <c r="D245" s="19">
        <f>D238-D241</f>
        <v>313.75</v>
      </c>
      <c r="E245" s="19">
        <f>E238-E241</f>
        <v>386.00625</v>
      </c>
      <c r="F245" s="19">
        <f>F238-F241</f>
        <v>467.9497187500001</v>
      </c>
      <c r="G245" s="19">
        <f>G238-G241</f>
        <v>560.9306751562502</v>
      </c>
    </row>
    <row r="246" spans="1:7" ht="18" customHeight="1">
      <c r="A246" s="3" t="s">
        <v>49</v>
      </c>
      <c r="B246" s="3"/>
      <c r="C246" s="20"/>
      <c r="D246" s="20">
        <f>D245*0.31</f>
        <v>97.2625</v>
      </c>
      <c r="E246" s="20">
        <f>E245*0.31</f>
        <v>119.66193750000001</v>
      </c>
      <c r="F246" s="20">
        <f>F245*0.31</f>
        <v>145.06441281250002</v>
      </c>
      <c r="G246" s="20">
        <f>G245*0.31</f>
        <v>173.88850929843758</v>
      </c>
    </row>
    <row r="247" spans="1:7" ht="18" customHeight="1">
      <c r="A247" s="5" t="s">
        <v>35</v>
      </c>
      <c r="B247" s="5"/>
      <c r="C247" s="19"/>
      <c r="D247" s="19">
        <f>D245-D246</f>
        <v>216.4875</v>
      </c>
      <c r="E247" s="19">
        <f>E245-E246</f>
        <v>266.3443125</v>
      </c>
      <c r="F247" s="19">
        <f>F245-F246</f>
        <v>322.8853059375001</v>
      </c>
      <c r="G247" s="19">
        <f>G245-G246</f>
        <v>387.0421658578126</v>
      </c>
    </row>
    <row r="248" spans="1:7" ht="18" customHeight="1">
      <c r="A248" s="3" t="s">
        <v>36</v>
      </c>
      <c r="B248" s="3"/>
      <c r="C248" s="20">
        <v>1000</v>
      </c>
      <c r="D248" s="20"/>
      <c r="E248" s="20"/>
      <c r="F248" s="20"/>
      <c r="G248" s="20"/>
    </row>
    <row r="249" spans="1:7" ht="18" customHeight="1">
      <c r="A249" s="3" t="s">
        <v>37</v>
      </c>
      <c r="B249" s="3"/>
      <c r="C249" s="20"/>
      <c r="D249" s="20">
        <v>250</v>
      </c>
      <c r="E249" s="20">
        <v>250</v>
      </c>
      <c r="F249" s="20">
        <v>250</v>
      </c>
      <c r="G249" s="20">
        <v>250</v>
      </c>
    </row>
    <row r="250" spans="1:7" ht="18" customHeight="1">
      <c r="A250" s="5" t="s">
        <v>5</v>
      </c>
      <c r="B250" s="5"/>
      <c r="C250" s="19">
        <f>C237-C248</f>
        <v>-1000</v>
      </c>
      <c r="D250" s="19">
        <f>D247+D249</f>
        <v>466.4875</v>
      </c>
      <c r="E250" s="19">
        <f>E247+E249</f>
        <v>516.3443125</v>
      </c>
      <c r="F250" s="19">
        <f>F247+F249</f>
        <v>572.8853059375001</v>
      </c>
      <c r="G250" s="19">
        <f>G247+G249</f>
        <v>637.0421658578126</v>
      </c>
    </row>
    <row r="251" spans="1:7" ht="18" customHeight="1">
      <c r="A251" s="3" t="s">
        <v>50</v>
      </c>
      <c r="B251" s="25">
        <v>0.18</v>
      </c>
      <c r="C251" s="21"/>
      <c r="D251" s="21"/>
      <c r="E251" s="21"/>
      <c r="F251" s="21"/>
      <c r="G251" s="21"/>
    </row>
    <row r="252" spans="1:7" ht="18" customHeight="1">
      <c r="A252" s="3" t="s">
        <v>23</v>
      </c>
      <c r="B252" s="22">
        <f>IRR(C250:G250,0.1)</f>
        <v>0.3817346655988349</v>
      </c>
      <c r="D252" s="21"/>
      <c r="E252" s="21"/>
      <c r="F252" s="21"/>
      <c r="G252" s="21"/>
    </row>
    <row r="253" spans="1:7" ht="18" customHeight="1">
      <c r="A253" s="14" t="s">
        <v>57</v>
      </c>
      <c r="B253" s="15">
        <f>(NPV(0.18,C250:G250))*1.18</f>
        <v>443.4137813139877</v>
      </c>
      <c r="D253" s="3"/>
      <c r="E253" s="3"/>
      <c r="F253" s="3"/>
      <c r="G253" s="3"/>
    </row>
    <row r="254" spans="1:7" ht="18" customHeight="1">
      <c r="A254" s="5"/>
      <c r="B254" s="5"/>
      <c r="C254" s="24"/>
      <c r="D254" s="2"/>
      <c r="E254" s="2"/>
      <c r="F254" s="2"/>
      <c r="G254" s="2"/>
    </row>
    <row r="255" spans="1:7" ht="18" customHeight="1">
      <c r="A255" s="62" t="s">
        <v>24</v>
      </c>
      <c r="B255" s="62"/>
      <c r="C255" s="62"/>
      <c r="D255" s="62"/>
      <c r="E255" s="62"/>
      <c r="F255" s="62"/>
      <c r="G255" s="62"/>
    </row>
    <row r="256" spans="1:7" ht="18" customHeight="1">
      <c r="A256" s="2" t="s">
        <v>29</v>
      </c>
      <c r="B256" s="2"/>
      <c r="C256" s="2">
        <v>0</v>
      </c>
      <c r="D256" s="2">
        <v>1</v>
      </c>
      <c r="E256" s="2">
        <v>2</v>
      </c>
      <c r="F256" s="2">
        <v>3</v>
      </c>
      <c r="G256" s="2">
        <v>4</v>
      </c>
    </row>
    <row r="257" spans="1:7" ht="18" customHeight="1">
      <c r="A257" s="5" t="s">
        <v>2</v>
      </c>
      <c r="B257" s="5"/>
      <c r="C257" s="19"/>
      <c r="D257" s="19">
        <f>SUM(D258:D259)</f>
        <v>732.1428571428571</v>
      </c>
      <c r="E257" s="19">
        <f>SUM(E258:E259)</f>
        <v>715.1360544217687</v>
      </c>
      <c r="F257" s="19">
        <f>SUM(F258:F259)</f>
        <v>698.9390994493036</v>
      </c>
      <c r="G257" s="19">
        <f>SUM(G258:G259)</f>
        <v>683.5134280469558</v>
      </c>
    </row>
    <row r="258" spans="1:7" ht="18" customHeight="1">
      <c r="A258" s="3" t="s">
        <v>30</v>
      </c>
      <c r="B258" s="3"/>
      <c r="C258" s="20"/>
      <c r="D258" s="20">
        <f>D239*(POWER(1.155,-D256))</f>
        <v>357.14285714285717</v>
      </c>
      <c r="E258" s="20">
        <f>E239*(POWER(1.155,-E256))</f>
        <v>340.13605442176873</v>
      </c>
      <c r="F258" s="20">
        <f>F239*(POWER(1.155,-F256))</f>
        <v>323.9390994493036</v>
      </c>
      <c r="G258" s="20">
        <f>G239*(POWER(1.155,-G256))</f>
        <v>308.5134280469558</v>
      </c>
    </row>
    <row r="259" spans="1:7" ht="18" customHeight="1">
      <c r="A259" s="3" t="s">
        <v>31</v>
      </c>
      <c r="B259" s="3"/>
      <c r="C259" s="20"/>
      <c r="D259" s="20">
        <f>D240*(POWER(1.155,-D256))</f>
        <v>375</v>
      </c>
      <c r="E259" s="20">
        <f>E240*(POWER(1.155,-E256))</f>
        <v>375</v>
      </c>
      <c r="F259" s="20">
        <f>F240*(POWER(1.155,-F256))</f>
        <v>375</v>
      </c>
      <c r="G259" s="20">
        <f>G240*(POWER(1.155,-G256))</f>
        <v>375.00000000000006</v>
      </c>
    </row>
    <row r="260" spans="1:7" ht="18" customHeight="1">
      <c r="A260" s="5" t="s">
        <v>3</v>
      </c>
      <c r="B260" s="5"/>
      <c r="C260" s="19"/>
      <c r="D260" s="19">
        <f>SUM(D261:D263)</f>
        <v>494.04761904761904</v>
      </c>
      <c r="E260" s="19">
        <f>SUM(E261:E263)</f>
        <v>488.37868480725626</v>
      </c>
      <c r="F260" s="19">
        <f>SUM(F261:F263)</f>
        <v>482.97969981643456</v>
      </c>
      <c r="G260" s="19">
        <f>SUM(G261:G263)</f>
        <v>477.8378093489853</v>
      </c>
    </row>
    <row r="261" spans="1:7" ht="18" customHeight="1">
      <c r="A261" s="3" t="s">
        <v>32</v>
      </c>
      <c r="B261" s="3"/>
      <c r="C261" s="20"/>
      <c r="D261" s="20">
        <f>D242*(POWER(1.155,-D256))</f>
        <v>119.04761904761905</v>
      </c>
      <c r="E261" s="20">
        <f>E242*(POWER(1.155,-E256))</f>
        <v>113.37868480725625</v>
      </c>
      <c r="F261" s="20">
        <f>F242*(POWER(1.155,-F256))</f>
        <v>107.97969981643455</v>
      </c>
      <c r="G261" s="20">
        <f>G242*(POWER(1.155,-G256))</f>
        <v>102.83780934898527</v>
      </c>
    </row>
    <row r="262" spans="1:7" ht="18" customHeight="1">
      <c r="A262" s="3" t="s">
        <v>33</v>
      </c>
      <c r="B262" s="3"/>
      <c r="C262" s="20"/>
      <c r="D262" s="20">
        <f>D243*(POWER(1.155,-D256))</f>
        <v>125</v>
      </c>
      <c r="E262" s="20">
        <f>E243*(POWER(1.155,-E256))</f>
        <v>125</v>
      </c>
      <c r="F262" s="20">
        <f>F243*(POWER(1.155,-F256))</f>
        <v>125</v>
      </c>
      <c r="G262" s="20">
        <f>G243*(POWER(1.155,-G256))</f>
        <v>125.00000000000001</v>
      </c>
    </row>
    <row r="263" spans="1:7" ht="18" customHeight="1">
      <c r="A263" s="3" t="s">
        <v>1</v>
      </c>
      <c r="B263" s="3"/>
      <c r="C263" s="20"/>
      <c r="D263" s="20">
        <v>250</v>
      </c>
      <c r="E263" s="20">
        <v>250</v>
      </c>
      <c r="F263" s="20">
        <v>250</v>
      </c>
      <c r="G263" s="20">
        <v>250</v>
      </c>
    </row>
    <row r="264" spans="1:7" ht="18" customHeight="1">
      <c r="A264" s="5" t="s">
        <v>34</v>
      </c>
      <c r="B264" s="5"/>
      <c r="C264" s="19"/>
      <c r="D264" s="19">
        <f>D257-D260</f>
        <v>238.09523809523807</v>
      </c>
      <c r="E264" s="19">
        <f>E257-E260</f>
        <v>226.7573696145124</v>
      </c>
      <c r="F264" s="19">
        <f>F257-F260</f>
        <v>215.95939963286907</v>
      </c>
      <c r="G264" s="19">
        <f>G257-G260</f>
        <v>205.67561869797055</v>
      </c>
    </row>
    <row r="265" spans="1:7" ht="18" customHeight="1">
      <c r="A265" s="3" t="s">
        <v>49</v>
      </c>
      <c r="B265" s="3"/>
      <c r="C265" s="20"/>
      <c r="D265" s="20">
        <f>D246*(POWER(1.155,-D256))</f>
        <v>84.20995670995671</v>
      </c>
      <c r="E265" s="20">
        <f>E246*(POWER(1.155,-E256))</f>
        <v>89.69992129083037</v>
      </c>
      <c r="F265" s="20">
        <f>F246*(POWER(1.155,-F256))</f>
        <v>94.1488309514115</v>
      </c>
      <c r="G265" s="20">
        <f>G246*(POWER(1.155,-G256))</f>
        <v>97.71088514288354</v>
      </c>
    </row>
    <row r="266" spans="1:7" ht="18" customHeight="1">
      <c r="A266" s="5" t="s">
        <v>35</v>
      </c>
      <c r="B266" s="5"/>
      <c r="C266" s="19"/>
      <c r="D266" s="19">
        <f>D264-D265</f>
        <v>153.88528138528136</v>
      </c>
      <c r="E266" s="19">
        <f>E264-E265</f>
        <v>137.05744832368202</v>
      </c>
      <c r="F266" s="19">
        <f>F264-F265</f>
        <v>121.81056868145757</v>
      </c>
      <c r="G266" s="19">
        <f>G264-G265</f>
        <v>107.96473355508701</v>
      </c>
    </row>
    <row r="267" spans="1:7" ht="18" customHeight="1">
      <c r="A267" s="3" t="s">
        <v>36</v>
      </c>
      <c r="B267" s="3"/>
      <c r="C267" s="20">
        <v>1000</v>
      </c>
      <c r="D267" s="20"/>
      <c r="E267" s="20"/>
      <c r="F267" s="20"/>
      <c r="G267" s="20"/>
    </row>
    <row r="268" spans="1:7" ht="18" customHeight="1">
      <c r="A268" s="3" t="s">
        <v>37</v>
      </c>
      <c r="B268" s="3"/>
      <c r="C268" s="20"/>
      <c r="D268" s="20">
        <v>250</v>
      </c>
      <c r="E268" s="20">
        <v>250</v>
      </c>
      <c r="F268" s="20">
        <v>250</v>
      </c>
      <c r="G268" s="20">
        <v>250</v>
      </c>
    </row>
    <row r="269" spans="1:7" ht="18" customHeight="1">
      <c r="A269" s="5" t="s">
        <v>5</v>
      </c>
      <c r="B269" s="5"/>
      <c r="C269" s="19">
        <f>C256-C267</f>
        <v>-1000</v>
      </c>
      <c r="D269" s="19">
        <f>D266+D268</f>
        <v>403.88528138528136</v>
      </c>
      <c r="E269" s="19">
        <f>E266+E268</f>
        <v>387.057448323682</v>
      </c>
      <c r="F269" s="19">
        <f>F266+F268</f>
        <v>371.81056868145754</v>
      </c>
      <c r="G269" s="19">
        <f>G266+G268</f>
        <v>357.96473355508704</v>
      </c>
    </row>
    <row r="270" spans="1:7" ht="18" customHeight="1">
      <c r="A270" s="3" t="s">
        <v>50</v>
      </c>
      <c r="B270" s="25">
        <v>0.18</v>
      </c>
      <c r="C270" s="21"/>
      <c r="D270" s="21"/>
      <c r="E270" s="21"/>
      <c r="F270" s="21"/>
      <c r="G270" s="21"/>
    </row>
    <row r="271" spans="1:7" ht="18" customHeight="1">
      <c r="A271" s="3" t="s">
        <v>43</v>
      </c>
      <c r="B271" s="22">
        <f>IRR(C269:G269,0.1)</f>
        <v>0.19630706978254184</v>
      </c>
      <c r="D271" s="21"/>
      <c r="E271" s="21"/>
      <c r="F271" s="21"/>
      <c r="G271" s="21"/>
    </row>
    <row r="272" spans="1:7" ht="18" customHeight="1">
      <c r="A272" s="3" t="s">
        <v>44</v>
      </c>
      <c r="B272" s="22">
        <f>(B252-0.155)/1.155</f>
        <v>0.19630706978254103</v>
      </c>
      <c r="D272" s="21"/>
      <c r="E272" s="21"/>
      <c r="F272" s="21"/>
      <c r="G272" s="21"/>
    </row>
    <row r="273" spans="1:7" ht="18" customHeight="1">
      <c r="A273" s="3" t="s">
        <v>58</v>
      </c>
      <c r="B273" s="15">
        <f>(NPV(0.18,C269:G269))*1.18</f>
        <v>31.183913152646962</v>
      </c>
      <c r="D273" s="21"/>
      <c r="E273" s="21"/>
      <c r="F273" s="21"/>
      <c r="G273" s="21"/>
    </row>
    <row r="274" spans="1:7" ht="18" customHeight="1">
      <c r="A274" s="5"/>
      <c r="B274" s="5"/>
      <c r="C274" s="24"/>
      <c r="D274" s="2"/>
      <c r="E274" s="2"/>
      <c r="F274" s="2"/>
      <c r="G274" s="2"/>
    </row>
    <row r="275" spans="1:7" ht="18" customHeight="1">
      <c r="A275" s="64" t="s">
        <v>40</v>
      </c>
      <c r="B275" s="64"/>
      <c r="C275" s="64"/>
      <c r="D275" s="64"/>
      <c r="E275" s="64"/>
      <c r="F275" s="64"/>
      <c r="G275" s="64"/>
    </row>
    <row r="276" spans="1:7" ht="18" customHeight="1">
      <c r="A276" s="67" t="s">
        <v>39</v>
      </c>
      <c r="B276" s="67"/>
      <c r="C276" s="67"/>
      <c r="D276" s="67"/>
      <c r="E276" s="67"/>
      <c r="F276" s="67"/>
      <c r="G276" s="67"/>
    </row>
    <row r="277" spans="1:7" ht="18" customHeight="1">
      <c r="A277" s="62" t="s">
        <v>16</v>
      </c>
      <c r="B277" s="62"/>
      <c r="C277" s="62"/>
      <c r="D277" s="62"/>
      <c r="E277" s="62"/>
      <c r="F277" s="62"/>
      <c r="G277" s="62"/>
    </row>
    <row r="278" spans="1:7" ht="18" customHeight="1">
      <c r="A278" s="2" t="s">
        <v>29</v>
      </c>
      <c r="B278" s="2"/>
      <c r="C278" s="2">
        <v>0</v>
      </c>
      <c r="D278" s="2">
        <v>1</v>
      </c>
      <c r="E278" s="2">
        <v>2</v>
      </c>
      <c r="F278" s="2">
        <v>3</v>
      </c>
      <c r="G278" s="2">
        <v>4</v>
      </c>
    </row>
    <row r="279" spans="1:7" ht="18" customHeight="1">
      <c r="A279" s="5" t="s">
        <v>2</v>
      </c>
      <c r="B279" s="5"/>
      <c r="C279" s="19"/>
      <c r="D279" s="19">
        <f>SUM(D280:D280)</f>
        <v>825</v>
      </c>
      <c r="E279" s="19">
        <f>SUM(E280:E280)</f>
        <v>907.5000000000001</v>
      </c>
      <c r="F279" s="19">
        <f>SUM(F280:F280)</f>
        <v>998.2500000000002</v>
      </c>
      <c r="G279" s="19">
        <f>SUM(G280:G280)</f>
        <v>1098.0750000000003</v>
      </c>
    </row>
    <row r="280" spans="1:7" ht="18" customHeight="1">
      <c r="A280" s="3" t="s">
        <v>30</v>
      </c>
      <c r="B280" s="3"/>
      <c r="C280" s="20"/>
      <c r="D280" s="20">
        <v>825</v>
      </c>
      <c r="E280" s="20">
        <f>D280*1.1</f>
        <v>907.5000000000001</v>
      </c>
      <c r="F280" s="20">
        <f>E280*1.1</f>
        <v>998.2500000000002</v>
      </c>
      <c r="G280" s="20">
        <f>F280*1.1</f>
        <v>1098.0750000000003</v>
      </c>
    </row>
    <row r="281" spans="1:7" ht="18" customHeight="1">
      <c r="A281" s="5" t="s">
        <v>3</v>
      </c>
      <c r="B281" s="5"/>
      <c r="C281" s="19"/>
      <c r="D281" s="19">
        <f>SUM(D282:D284)</f>
        <v>531.875</v>
      </c>
      <c r="E281" s="19">
        <f>SUM(E282:E284)</f>
        <v>568.0031250000001</v>
      </c>
      <c r="F281" s="19">
        <f>SUM(F282:F284)</f>
        <v>608.974859375</v>
      </c>
      <c r="G281" s="19">
        <f>SUM(G282:G284)</f>
        <v>655.4653375781251</v>
      </c>
    </row>
    <row r="282" spans="1:7" ht="18" customHeight="1">
      <c r="A282" s="3" t="s">
        <v>32</v>
      </c>
      <c r="B282" s="3"/>
      <c r="C282" s="20"/>
      <c r="D282" s="20">
        <f aca="true" t="shared" si="1" ref="D282:G283">+D242</f>
        <v>137.5</v>
      </c>
      <c r="E282" s="20">
        <f t="shared" si="1"/>
        <v>151.25000000000003</v>
      </c>
      <c r="F282" s="20">
        <f>+F242</f>
        <v>166.37500000000006</v>
      </c>
      <c r="G282" s="20">
        <f t="shared" si="1"/>
        <v>183.01250000000005</v>
      </c>
    </row>
    <row r="283" spans="1:7" ht="18" customHeight="1">
      <c r="A283" s="3" t="s">
        <v>33</v>
      </c>
      <c r="B283" s="3"/>
      <c r="C283" s="20"/>
      <c r="D283" s="20">
        <f t="shared" si="1"/>
        <v>144.375</v>
      </c>
      <c r="E283" s="20">
        <f t="shared" si="1"/>
        <v>166.753125</v>
      </c>
      <c r="F283" s="20">
        <f>+F243</f>
        <v>192.59985937500002</v>
      </c>
      <c r="G283" s="20">
        <f t="shared" si="1"/>
        <v>222.452837578125</v>
      </c>
    </row>
    <row r="284" spans="1:7" ht="18" customHeight="1">
      <c r="A284" s="3" t="s">
        <v>1</v>
      </c>
      <c r="B284" s="3"/>
      <c r="C284" s="20"/>
      <c r="D284" s="20">
        <v>250</v>
      </c>
      <c r="E284" s="20">
        <v>250</v>
      </c>
      <c r="F284" s="20">
        <v>250</v>
      </c>
      <c r="G284" s="20">
        <v>250</v>
      </c>
    </row>
    <row r="285" spans="1:7" ht="18" customHeight="1">
      <c r="A285" s="5" t="s">
        <v>34</v>
      </c>
      <c r="B285" s="5"/>
      <c r="C285" s="19"/>
      <c r="D285" s="19">
        <f>D279-D281</f>
        <v>293.125</v>
      </c>
      <c r="E285" s="19">
        <f>E279-E281</f>
        <v>339.49687500000005</v>
      </c>
      <c r="F285" s="19">
        <f>F279-F281</f>
        <v>389.2751406250002</v>
      </c>
      <c r="G285" s="19">
        <f>G279-G281</f>
        <v>442.6096624218752</v>
      </c>
    </row>
    <row r="286" spans="1:7" ht="18" customHeight="1">
      <c r="A286" s="3" t="s">
        <v>49</v>
      </c>
      <c r="B286" s="3"/>
      <c r="C286" s="20"/>
      <c r="D286" s="20">
        <f>D285*0.31</f>
        <v>90.86875</v>
      </c>
      <c r="E286" s="20">
        <f>E285*0.31</f>
        <v>105.24403125000002</v>
      </c>
      <c r="F286" s="20">
        <f>F285*0.31</f>
        <v>120.67529359375006</v>
      </c>
      <c r="G286" s="20">
        <f>G285*0.31</f>
        <v>137.20899535078132</v>
      </c>
    </row>
    <row r="287" spans="1:7" ht="18" customHeight="1">
      <c r="A287" s="5" t="s">
        <v>35</v>
      </c>
      <c r="B287" s="5"/>
      <c r="C287" s="19"/>
      <c r="D287" s="19">
        <f>D285-D286</f>
        <v>202.25625</v>
      </c>
      <c r="E287" s="19">
        <f>E285-E286</f>
        <v>234.25284375</v>
      </c>
      <c r="F287" s="19">
        <f>F285-F286</f>
        <v>268.59984703125014</v>
      </c>
      <c r="G287" s="19">
        <f>G285-G286</f>
        <v>305.4006670710939</v>
      </c>
    </row>
    <row r="288" spans="1:7" ht="18" customHeight="1">
      <c r="A288" s="3" t="s">
        <v>36</v>
      </c>
      <c r="B288" s="3"/>
      <c r="C288" s="20">
        <v>1000</v>
      </c>
      <c r="D288" s="20"/>
      <c r="E288" s="20"/>
      <c r="F288" s="20"/>
      <c r="G288" s="20"/>
    </row>
    <row r="289" spans="1:7" ht="18" customHeight="1">
      <c r="A289" s="3" t="s">
        <v>37</v>
      </c>
      <c r="B289" s="3"/>
      <c r="C289" s="20"/>
      <c r="D289" s="20">
        <v>250</v>
      </c>
      <c r="E289" s="20">
        <v>250</v>
      </c>
      <c r="F289" s="20">
        <v>250</v>
      </c>
      <c r="G289" s="20">
        <v>250</v>
      </c>
    </row>
    <row r="290" spans="1:7" ht="18" customHeight="1">
      <c r="A290" s="5" t="s">
        <v>5</v>
      </c>
      <c r="B290" s="5"/>
      <c r="C290" s="19">
        <f>C278-C288</f>
        <v>-1000</v>
      </c>
      <c r="D290" s="19">
        <f>D287+D289</f>
        <v>452.25625</v>
      </c>
      <c r="E290" s="19">
        <f>E287+E289</f>
        <v>484.25284375</v>
      </c>
      <c r="F290" s="19">
        <f>F287+F289</f>
        <v>518.5998470312502</v>
      </c>
      <c r="G290" s="19">
        <f>G287+G289</f>
        <v>555.400667071094</v>
      </c>
    </row>
    <row r="291" spans="1:7" ht="18" customHeight="1">
      <c r="A291" s="3" t="s">
        <v>50</v>
      </c>
      <c r="B291" s="25">
        <v>0.18</v>
      </c>
      <c r="C291" s="21"/>
      <c r="D291" s="21"/>
      <c r="E291" s="21"/>
      <c r="F291" s="21"/>
      <c r="G291" s="21"/>
    </row>
    <row r="292" spans="1:7" ht="18" customHeight="1">
      <c r="A292" s="3" t="s">
        <v>23</v>
      </c>
      <c r="B292" s="22">
        <f>IRR(C290:G290,0.1)</f>
        <v>0.33697827166027317</v>
      </c>
      <c r="D292" s="21"/>
      <c r="E292" s="21"/>
      <c r="F292" s="21"/>
      <c r="G292" s="21"/>
    </row>
    <row r="293" spans="1:7" ht="18" customHeight="1">
      <c r="A293" s="3" t="s">
        <v>57</v>
      </c>
      <c r="B293" s="15">
        <f>(NPV(0.18,C290:G290))*1.18</f>
        <v>333.156223720799</v>
      </c>
      <c r="D293" s="2"/>
      <c r="E293" s="2"/>
      <c r="F293" s="2"/>
      <c r="G293" s="2"/>
    </row>
    <row r="294" spans="1:7" ht="18" customHeight="1">
      <c r="A294" s="5"/>
      <c r="B294" s="5"/>
      <c r="C294" s="24"/>
      <c r="D294" s="2"/>
      <c r="E294" s="2"/>
      <c r="F294" s="2"/>
      <c r="G294" s="2"/>
    </row>
    <row r="295" spans="1:7" ht="18" customHeight="1">
      <c r="A295" s="5"/>
      <c r="B295" s="5"/>
      <c r="C295" s="24"/>
      <c r="D295" s="2"/>
      <c r="E295" s="2"/>
      <c r="F295" s="2"/>
      <c r="G295" s="2"/>
    </row>
    <row r="296" spans="1:7" ht="18" customHeight="1">
      <c r="A296" s="62" t="s">
        <v>24</v>
      </c>
      <c r="B296" s="62"/>
      <c r="C296" s="62"/>
      <c r="D296" s="62"/>
      <c r="E296" s="62"/>
      <c r="F296" s="62"/>
      <c r="G296" s="62"/>
    </row>
    <row r="297" spans="1:7" ht="18" customHeight="1">
      <c r="A297" s="2" t="s">
        <v>29</v>
      </c>
      <c r="B297" s="2"/>
      <c r="C297" s="2">
        <v>0</v>
      </c>
      <c r="D297" s="2">
        <v>1</v>
      </c>
      <c r="E297" s="2">
        <v>2</v>
      </c>
      <c r="F297" s="2">
        <v>3</v>
      </c>
      <c r="G297" s="2">
        <v>4</v>
      </c>
    </row>
    <row r="298" spans="1:7" ht="18" customHeight="1">
      <c r="A298" s="5" t="s">
        <v>2</v>
      </c>
      <c r="B298" s="5"/>
      <c r="C298" s="19"/>
      <c r="D298" s="19">
        <f>SUM(D299:D299)</f>
        <v>714.2857142857143</v>
      </c>
      <c r="E298" s="19">
        <f>SUM(E299:E299)</f>
        <v>680.2721088435375</v>
      </c>
      <c r="F298" s="19">
        <f>SUM(F299:F299)</f>
        <v>647.8781988986071</v>
      </c>
      <c r="G298" s="19">
        <f>SUM(G299:G299)</f>
        <v>617.0268560939116</v>
      </c>
    </row>
    <row r="299" spans="1:7" ht="18" customHeight="1">
      <c r="A299" s="3" t="s">
        <v>30</v>
      </c>
      <c r="B299" s="3"/>
      <c r="C299" s="20"/>
      <c r="D299" s="20">
        <f>D280*POWER(1.155,-D297)</f>
        <v>714.2857142857143</v>
      </c>
      <c r="E299" s="20">
        <f>E280*POWER(1.155,-E297)</f>
        <v>680.2721088435375</v>
      </c>
      <c r="F299" s="20">
        <f>F280*POWER(1.155,-F297)</f>
        <v>647.8781988986071</v>
      </c>
      <c r="G299" s="20">
        <f>G280*POWER(1.155,-G297)</f>
        <v>617.0268560939116</v>
      </c>
    </row>
    <row r="300" spans="1:7" ht="18" customHeight="1">
      <c r="A300" s="5" t="s">
        <v>3</v>
      </c>
      <c r="B300" s="5"/>
      <c r="C300" s="19"/>
      <c r="D300" s="19">
        <f>SUM(D301:D303)</f>
        <v>494.04761904761904</v>
      </c>
      <c r="E300" s="19">
        <f>SUM(E301:E303)</f>
        <v>488.37868480725626</v>
      </c>
      <c r="F300" s="19">
        <f>SUM(F301:F303)</f>
        <v>482.97969981643456</v>
      </c>
      <c r="G300" s="19">
        <f>SUM(G301:G303)</f>
        <v>477.8378093489853</v>
      </c>
    </row>
    <row r="301" spans="1:7" ht="18" customHeight="1">
      <c r="A301" s="3" t="s">
        <v>32</v>
      </c>
      <c r="B301" s="3"/>
      <c r="C301" s="20"/>
      <c r="D301" s="20">
        <f>D282*POWER(1.155,-D297)</f>
        <v>119.04761904761905</v>
      </c>
      <c r="E301" s="20">
        <f>E282*POWER(1.155,-E297)</f>
        <v>113.37868480725625</v>
      </c>
      <c r="F301" s="20">
        <f>F282*POWER(1.155,-F297)</f>
        <v>107.97969981643455</v>
      </c>
      <c r="G301" s="20">
        <f>G282*POWER(1.155,-G297)</f>
        <v>102.83780934898527</v>
      </c>
    </row>
    <row r="302" spans="1:7" ht="18" customHeight="1">
      <c r="A302" s="3" t="s">
        <v>33</v>
      </c>
      <c r="B302" s="3"/>
      <c r="C302" s="20"/>
      <c r="D302" s="20">
        <f>D283*POWER(1.155,-D297)</f>
        <v>125</v>
      </c>
      <c r="E302" s="20">
        <f>E283*POWER(1.155,-E297)</f>
        <v>125</v>
      </c>
      <c r="F302" s="20">
        <f>F283*POWER(1.155,-F297)</f>
        <v>125</v>
      </c>
      <c r="G302" s="20">
        <f>G283*POWER(1.155,-G297)</f>
        <v>125.00000000000001</v>
      </c>
    </row>
    <row r="303" spans="1:7" ht="18" customHeight="1">
      <c r="A303" s="3" t="s">
        <v>1</v>
      </c>
      <c r="B303" s="3"/>
      <c r="C303" s="20"/>
      <c r="D303" s="20">
        <v>250</v>
      </c>
      <c r="E303" s="20">
        <v>250</v>
      </c>
      <c r="F303" s="20">
        <v>250</v>
      </c>
      <c r="G303" s="20">
        <v>250</v>
      </c>
    </row>
    <row r="304" spans="1:7" ht="18" customHeight="1">
      <c r="A304" s="5" t="s">
        <v>34</v>
      </c>
      <c r="B304" s="5"/>
      <c r="C304" s="19"/>
      <c r="D304" s="19">
        <f>D298-D300</f>
        <v>220.2380952380953</v>
      </c>
      <c r="E304" s="19">
        <f>E298-E300</f>
        <v>191.8934240362812</v>
      </c>
      <c r="F304" s="19">
        <f>F298-F300</f>
        <v>164.89849908217258</v>
      </c>
      <c r="G304" s="19">
        <f>G298-G300</f>
        <v>139.18904674492637</v>
      </c>
    </row>
    <row r="305" spans="1:7" ht="18" customHeight="1">
      <c r="A305" s="3" t="s">
        <v>49</v>
      </c>
      <c r="B305" s="3"/>
      <c r="C305" s="20"/>
      <c r="D305" s="20">
        <f>D286*(POWER(1.155,-1))</f>
        <v>78.67424242424242</v>
      </c>
      <c r="E305" s="20">
        <f>E286*(POWER(1.155,-2))</f>
        <v>78.89209816157869</v>
      </c>
      <c r="F305" s="20">
        <f>F286*(POWER(1.155,-3))</f>
        <v>78.31995178069562</v>
      </c>
      <c r="G305" s="20">
        <f>G286*(POWER(1.155,-4))</f>
        <v>77.10004783743982</v>
      </c>
    </row>
    <row r="306" spans="1:7" ht="18" customHeight="1">
      <c r="A306" s="5" t="s">
        <v>35</v>
      </c>
      <c r="B306" s="5"/>
      <c r="C306" s="19"/>
      <c r="D306" s="19">
        <f>D304-D305</f>
        <v>141.56385281385286</v>
      </c>
      <c r="E306" s="19">
        <f>E304-E305</f>
        <v>113.00132587470252</v>
      </c>
      <c r="F306" s="19">
        <f>F304-F305</f>
        <v>86.57854730147696</v>
      </c>
      <c r="G306" s="19">
        <f>G304-G305</f>
        <v>62.088998907486555</v>
      </c>
    </row>
    <row r="307" spans="1:7" ht="18" customHeight="1">
      <c r="A307" s="3" t="s">
        <v>36</v>
      </c>
      <c r="B307" s="3"/>
      <c r="C307" s="20">
        <v>1000</v>
      </c>
      <c r="D307" s="20"/>
      <c r="E307" s="20"/>
      <c r="F307" s="20"/>
      <c r="G307" s="20"/>
    </row>
    <row r="308" spans="1:7" ht="18" customHeight="1">
      <c r="A308" s="3" t="s">
        <v>37</v>
      </c>
      <c r="B308" s="3"/>
      <c r="C308" s="20"/>
      <c r="D308" s="20">
        <v>250</v>
      </c>
      <c r="E308" s="20">
        <v>250</v>
      </c>
      <c r="F308" s="20">
        <v>250</v>
      </c>
      <c r="G308" s="20">
        <v>250</v>
      </c>
    </row>
    <row r="309" spans="1:7" ht="18" customHeight="1">
      <c r="A309" s="5" t="s">
        <v>5</v>
      </c>
      <c r="B309" s="5"/>
      <c r="C309" s="19">
        <f>C297-C307</f>
        <v>-1000</v>
      </c>
      <c r="D309" s="19">
        <f>D306+D308</f>
        <v>391.56385281385286</v>
      </c>
      <c r="E309" s="19">
        <f>E306+E308</f>
        <v>363.0013258747025</v>
      </c>
      <c r="F309" s="19">
        <f>F306+F308</f>
        <v>336.578547301477</v>
      </c>
      <c r="G309" s="19">
        <f>G306+G308</f>
        <v>312.08899890748654</v>
      </c>
    </row>
    <row r="310" spans="1:7" ht="18" customHeight="1">
      <c r="A310" s="3" t="s">
        <v>50</v>
      </c>
      <c r="B310" s="25">
        <v>0.18</v>
      </c>
      <c r="C310" s="21"/>
      <c r="D310" s="21"/>
      <c r="E310" s="21"/>
      <c r="F310" s="21"/>
      <c r="G310" s="21"/>
    </row>
    <row r="311" spans="1:7" ht="18" customHeight="1">
      <c r="A311" s="3" t="s">
        <v>43</v>
      </c>
      <c r="B311" s="22">
        <f>IRR(C309:G309,0.1)</f>
        <v>0.15755694516038973</v>
      </c>
      <c r="D311" s="21"/>
      <c r="E311" s="21"/>
      <c r="F311" s="21"/>
      <c r="G311" s="21"/>
    </row>
    <row r="312" spans="1:7" ht="18" customHeight="1">
      <c r="A312" s="14" t="s">
        <v>44</v>
      </c>
      <c r="B312" s="25">
        <f>(B292-0.155)/1.155</f>
        <v>0.15755694516040966</v>
      </c>
      <c r="D312" s="3"/>
      <c r="E312" s="3"/>
      <c r="F312" s="3"/>
      <c r="G312" s="3"/>
    </row>
    <row r="313" spans="1:7" ht="18" customHeight="1">
      <c r="A313" s="14" t="s">
        <v>58</v>
      </c>
      <c r="B313" s="15">
        <f>(NPV(0.18,C309:G309))*1.18</f>
        <v>-41.640197539910076</v>
      </c>
      <c r="D313" s="3"/>
      <c r="E313" s="3"/>
      <c r="F313" s="3"/>
      <c r="G313" s="3"/>
    </row>
    <row r="314" spans="1:7" ht="18" customHeight="1">
      <c r="A314" s="5"/>
      <c r="B314" s="5"/>
      <c r="C314" s="24"/>
      <c r="D314" s="2"/>
      <c r="E314" s="2"/>
      <c r="F314" s="2"/>
      <c r="G314" s="2"/>
    </row>
    <row r="315" spans="1:7" ht="18" customHeight="1">
      <c r="A315" s="64" t="s">
        <v>42</v>
      </c>
      <c r="B315" s="64"/>
      <c r="C315" s="64"/>
      <c r="D315" s="64"/>
      <c r="E315" s="64"/>
      <c r="F315" s="64"/>
      <c r="G315" s="64"/>
    </row>
    <row r="316" spans="1:7" ht="18" customHeight="1">
      <c r="A316" s="67" t="s">
        <v>41</v>
      </c>
      <c r="B316" s="67"/>
      <c r="C316" s="67"/>
      <c r="D316" s="67"/>
      <c r="E316" s="67"/>
      <c r="F316" s="67"/>
      <c r="G316" s="67"/>
    </row>
    <row r="317" spans="1:7" ht="18" customHeight="1">
      <c r="A317" s="62" t="s">
        <v>16</v>
      </c>
      <c r="B317" s="62"/>
      <c r="C317" s="62"/>
      <c r="D317" s="62"/>
      <c r="E317" s="62"/>
      <c r="F317" s="62"/>
      <c r="G317" s="62"/>
    </row>
    <row r="318" spans="1:7" ht="18" customHeight="1">
      <c r="A318" s="2" t="s">
        <v>29</v>
      </c>
      <c r="B318" s="2"/>
      <c r="C318" s="2">
        <v>0</v>
      </c>
      <c r="D318" s="2">
        <v>1</v>
      </c>
      <c r="E318" s="2">
        <v>2</v>
      </c>
      <c r="F318" s="2">
        <v>3</v>
      </c>
      <c r="G318" s="2">
        <v>4</v>
      </c>
    </row>
    <row r="319" spans="1:7" ht="18" customHeight="1">
      <c r="A319" s="5" t="s">
        <v>2</v>
      </c>
      <c r="B319" s="5"/>
      <c r="C319" s="19"/>
      <c r="D319" s="19">
        <f>SUM(D320:D320)</f>
        <v>866.25</v>
      </c>
      <c r="E319" s="19">
        <f>SUM(E320:E320)</f>
        <v>1000.5187500000001</v>
      </c>
      <c r="F319" s="19">
        <f>SUM(F320:F320)</f>
        <v>1155.59915625</v>
      </c>
      <c r="G319" s="19">
        <f>SUM(G320:G320)</f>
        <v>1334.71702546875</v>
      </c>
    </row>
    <row r="320" spans="1:7" ht="18" customHeight="1">
      <c r="A320" s="3" t="s">
        <v>31</v>
      </c>
      <c r="B320" s="3"/>
      <c r="C320" s="20"/>
      <c r="D320" s="20">
        <f>750*POWER(1.155,D318)</f>
        <v>866.25</v>
      </c>
      <c r="E320" s="20">
        <f>750*POWER(1.155,E318)</f>
        <v>1000.5187500000001</v>
      </c>
      <c r="F320" s="20">
        <f>750*POWER(1.155,F318)</f>
        <v>1155.59915625</v>
      </c>
      <c r="G320" s="20">
        <f>750*POWER(1.155,G318)</f>
        <v>1334.71702546875</v>
      </c>
    </row>
    <row r="321" spans="1:7" ht="18" customHeight="1">
      <c r="A321" s="5" t="s">
        <v>3</v>
      </c>
      <c r="B321" s="5"/>
      <c r="C321" s="19"/>
      <c r="D321" s="19">
        <f>SUM(D322:D323)</f>
        <v>525</v>
      </c>
      <c r="E321" s="19">
        <f>SUM(E322:E323)</f>
        <v>552.5</v>
      </c>
      <c r="F321" s="19">
        <f>SUM(F322:F323)</f>
        <v>582.7500000000001</v>
      </c>
      <c r="G321" s="19">
        <f>SUM(G322:G323)</f>
        <v>616.0250000000001</v>
      </c>
    </row>
    <row r="322" spans="1:7" ht="18" customHeight="1">
      <c r="A322" s="3" t="s">
        <v>32</v>
      </c>
      <c r="B322" s="3"/>
      <c r="C322" s="20"/>
      <c r="D322" s="20">
        <f>250*POWER(1.1,D318)</f>
        <v>275</v>
      </c>
      <c r="E322" s="20">
        <f>250*POWER(1.1,E318)</f>
        <v>302.50000000000006</v>
      </c>
      <c r="F322" s="20">
        <f>250*POWER(1.1,F318)</f>
        <v>332.7500000000001</v>
      </c>
      <c r="G322" s="20">
        <f>250*POWER(1.1,G318)</f>
        <v>366.0250000000001</v>
      </c>
    </row>
    <row r="323" spans="1:7" ht="18" customHeight="1">
      <c r="A323" s="3" t="s">
        <v>1</v>
      </c>
      <c r="B323" s="3"/>
      <c r="C323" s="20"/>
      <c r="D323" s="20">
        <v>250</v>
      </c>
      <c r="E323" s="20">
        <v>250</v>
      </c>
      <c r="F323" s="20">
        <v>250</v>
      </c>
      <c r="G323" s="20">
        <v>250</v>
      </c>
    </row>
    <row r="324" spans="1:7" ht="18" customHeight="1">
      <c r="A324" s="5" t="s">
        <v>34</v>
      </c>
      <c r="B324" s="5"/>
      <c r="C324" s="19"/>
      <c r="D324" s="19">
        <f>D319-D321</f>
        <v>341.25</v>
      </c>
      <c r="E324" s="19">
        <f>E319-E321</f>
        <v>448.01875000000007</v>
      </c>
      <c r="F324" s="19">
        <f>F319-F321</f>
        <v>572.84915625</v>
      </c>
      <c r="G324" s="19">
        <f>G319-G321</f>
        <v>718.69202546875</v>
      </c>
    </row>
    <row r="325" spans="1:7" ht="18" customHeight="1">
      <c r="A325" s="3" t="s">
        <v>49</v>
      </c>
      <c r="B325" s="3"/>
      <c r="C325" s="20"/>
      <c r="D325" s="20">
        <f>D324*0.31</f>
        <v>105.7875</v>
      </c>
      <c r="E325" s="20">
        <f>E324*0.31</f>
        <v>138.88581250000001</v>
      </c>
      <c r="F325" s="20">
        <f>F324*0.31</f>
        <v>177.5832384375</v>
      </c>
      <c r="G325" s="20">
        <f>G324*0.31</f>
        <v>222.79452789531248</v>
      </c>
    </row>
    <row r="326" spans="1:7" ht="18" customHeight="1">
      <c r="A326" s="5" t="s">
        <v>35</v>
      </c>
      <c r="B326" s="5"/>
      <c r="C326" s="19"/>
      <c r="D326" s="19">
        <f>D324-D325</f>
        <v>235.4625</v>
      </c>
      <c r="E326" s="19">
        <f>E324-E325</f>
        <v>309.1329375</v>
      </c>
      <c r="F326" s="19">
        <f>F324-F325</f>
        <v>395.2659178125</v>
      </c>
      <c r="G326" s="19">
        <f>G324-G325</f>
        <v>495.8974975734375</v>
      </c>
    </row>
    <row r="327" spans="1:7" ht="18" customHeight="1">
      <c r="A327" s="3" t="s">
        <v>36</v>
      </c>
      <c r="B327" s="3"/>
      <c r="C327" s="20">
        <v>1000</v>
      </c>
      <c r="D327" s="20"/>
      <c r="E327" s="20"/>
      <c r="F327" s="20"/>
      <c r="G327" s="20"/>
    </row>
    <row r="328" spans="1:7" ht="18" customHeight="1">
      <c r="A328" s="3" t="s">
        <v>37</v>
      </c>
      <c r="B328" s="3"/>
      <c r="C328" s="20"/>
      <c r="D328" s="20">
        <v>250</v>
      </c>
      <c r="E328" s="20">
        <v>250</v>
      </c>
      <c r="F328" s="20">
        <v>250</v>
      </c>
      <c r="G328" s="20">
        <v>250</v>
      </c>
    </row>
    <row r="329" spans="1:7" ht="18" customHeight="1">
      <c r="A329" s="5" t="s">
        <v>5</v>
      </c>
      <c r="B329" s="5"/>
      <c r="C329" s="19">
        <f>C318-C327</f>
        <v>-1000</v>
      </c>
      <c r="D329" s="19">
        <f>D326+D328</f>
        <v>485.4625</v>
      </c>
      <c r="E329" s="19">
        <f>E326+E328</f>
        <v>559.1329375</v>
      </c>
      <c r="F329" s="19">
        <f>F326+F328</f>
        <v>645.2659178125</v>
      </c>
      <c r="G329" s="19">
        <f>G326+G328</f>
        <v>745.8974975734375</v>
      </c>
    </row>
    <row r="330" spans="1:7" ht="18" customHeight="1">
      <c r="A330" s="3" t="s">
        <v>50</v>
      </c>
      <c r="B330" s="25">
        <v>0.18</v>
      </c>
      <c r="C330" s="21"/>
      <c r="D330" s="21"/>
      <c r="E330" s="21"/>
      <c r="F330" s="21"/>
      <c r="G330" s="21"/>
    </row>
    <row r="331" spans="1:7" ht="18" customHeight="1">
      <c r="A331" s="3" t="s">
        <v>23</v>
      </c>
      <c r="B331" s="22">
        <f>IRR(C329:G329,0.1)</f>
        <v>0.4376321135664887</v>
      </c>
      <c r="D331" s="21"/>
      <c r="E331" s="21"/>
      <c r="F331" s="21"/>
      <c r="G331" s="21"/>
    </row>
    <row r="332" spans="1:7" ht="18" customHeight="1">
      <c r="A332" s="3" t="s">
        <v>57</v>
      </c>
      <c r="B332" s="15">
        <f>(NPV(0.18,C329:G329))*1.18</f>
        <v>590.423858104906</v>
      </c>
      <c r="D332" s="21"/>
      <c r="E332" s="21"/>
      <c r="F332" s="21"/>
      <c r="G332" s="21"/>
    </row>
    <row r="333" spans="1:7" ht="18" customHeight="1">
      <c r="A333" s="5"/>
      <c r="B333" s="5"/>
      <c r="C333" s="24"/>
      <c r="D333" s="2"/>
      <c r="E333" s="2"/>
      <c r="F333" s="2"/>
      <c r="G333" s="2"/>
    </row>
    <row r="334" spans="1:7" ht="18" customHeight="1">
      <c r="A334" s="62" t="s">
        <v>24</v>
      </c>
      <c r="B334" s="62"/>
      <c r="C334" s="62"/>
      <c r="D334" s="62"/>
      <c r="E334" s="62"/>
      <c r="F334" s="62"/>
      <c r="G334" s="62"/>
    </row>
    <row r="335" spans="1:7" ht="18" customHeight="1">
      <c r="A335" s="2" t="s">
        <v>29</v>
      </c>
      <c r="B335" s="2"/>
      <c r="C335" s="2">
        <v>0</v>
      </c>
      <c r="D335" s="2">
        <v>1</v>
      </c>
      <c r="E335" s="2">
        <v>2</v>
      </c>
      <c r="F335" s="2">
        <v>3</v>
      </c>
      <c r="G335" s="2">
        <v>4</v>
      </c>
    </row>
    <row r="336" spans="1:7" ht="18" customHeight="1">
      <c r="A336" s="5" t="s">
        <v>2</v>
      </c>
      <c r="B336" s="5"/>
      <c r="C336" s="19"/>
      <c r="D336" s="19">
        <f>SUM(D337:D337)</f>
        <v>750</v>
      </c>
      <c r="E336" s="19">
        <f>SUM(E337:E337)</f>
        <v>750</v>
      </c>
      <c r="F336" s="19">
        <f>SUM(F337:F337)</f>
        <v>750</v>
      </c>
      <c r="G336" s="19">
        <f>SUM(G337:G337)</f>
        <v>750.0000000000001</v>
      </c>
    </row>
    <row r="337" spans="1:7" ht="18" customHeight="1">
      <c r="A337" s="3" t="s">
        <v>31</v>
      </c>
      <c r="B337" s="3"/>
      <c r="C337" s="20"/>
      <c r="D337" s="20">
        <f>D320*POWER(1.155,-D335)</f>
        <v>750</v>
      </c>
      <c r="E337" s="20">
        <f>E320*POWER(1.155,-E335)</f>
        <v>750</v>
      </c>
      <c r="F337" s="20">
        <f>F320*POWER(1.155,-F335)</f>
        <v>750</v>
      </c>
      <c r="G337" s="20">
        <f>G320*POWER(1.155,-G335)</f>
        <v>750.0000000000001</v>
      </c>
    </row>
    <row r="338" spans="1:7" ht="18" customHeight="1">
      <c r="A338" s="5" t="s">
        <v>3</v>
      </c>
      <c r="B338" s="5"/>
      <c r="C338" s="19"/>
      <c r="D338" s="19">
        <f>SUM(D339:D340)</f>
        <v>488.0952380952381</v>
      </c>
      <c r="E338" s="19">
        <f>SUM(E339:E340)</f>
        <v>476.7573696145125</v>
      </c>
      <c r="F338" s="19">
        <f>SUM(F339:F340)</f>
        <v>465.9593996328691</v>
      </c>
      <c r="G338" s="19">
        <f>SUM(G339:G340)</f>
        <v>455.67561869797055</v>
      </c>
    </row>
    <row r="339" spans="1:7" ht="18" customHeight="1">
      <c r="A339" s="3" t="s">
        <v>32</v>
      </c>
      <c r="B339" s="3"/>
      <c r="C339" s="20"/>
      <c r="D339" s="20">
        <f>D322*POWER(1.155,-D335)</f>
        <v>238.0952380952381</v>
      </c>
      <c r="E339" s="20">
        <f>E322*POWER(1.155,-E335)</f>
        <v>226.7573696145125</v>
      </c>
      <c r="F339" s="20">
        <f>F322*POWER(1.155,-F335)</f>
        <v>215.9593996328691</v>
      </c>
      <c r="G339" s="20">
        <f>G322*POWER(1.155,-G335)</f>
        <v>205.67561869797055</v>
      </c>
    </row>
    <row r="340" spans="1:7" ht="18" customHeight="1">
      <c r="A340" s="3" t="s">
        <v>1</v>
      </c>
      <c r="B340" s="3"/>
      <c r="C340" s="20"/>
      <c r="D340" s="20">
        <v>250</v>
      </c>
      <c r="E340" s="20">
        <v>250</v>
      </c>
      <c r="F340" s="20">
        <v>250</v>
      </c>
      <c r="G340" s="20">
        <v>250</v>
      </c>
    </row>
    <row r="341" spans="1:7" ht="18" customHeight="1">
      <c r="A341" s="5" t="s">
        <v>34</v>
      </c>
      <c r="B341" s="5"/>
      <c r="C341" s="19"/>
      <c r="D341" s="19">
        <f>D336-D338</f>
        <v>261.9047619047619</v>
      </c>
      <c r="E341" s="19">
        <f>E336-E338</f>
        <v>273.2426303854875</v>
      </c>
      <c r="F341" s="19">
        <f>F336-F338</f>
        <v>284.0406003671309</v>
      </c>
      <c r="G341" s="19">
        <f>G336-G338</f>
        <v>294.32438130202956</v>
      </c>
    </row>
    <row r="342" spans="1:7" ht="18" customHeight="1">
      <c r="A342" s="3" t="s">
        <v>49</v>
      </c>
      <c r="B342" s="3"/>
      <c r="C342" s="20"/>
      <c r="D342" s="20">
        <f>D325*(POWER(1.155,-1))</f>
        <v>91.59090909090908</v>
      </c>
      <c r="E342" s="20">
        <f>E325*(POWER(1.155,-2))</f>
        <v>104.11035212983265</v>
      </c>
      <c r="F342" s="20">
        <f>F325*(POWER(1.155,-3))</f>
        <v>115.2540031790327</v>
      </c>
      <c r="G342" s="20">
        <f>G325*(POWER(1.155,-4))</f>
        <v>125.19200155014177</v>
      </c>
    </row>
    <row r="343" spans="1:7" ht="18" customHeight="1">
      <c r="A343" s="5" t="s">
        <v>35</v>
      </c>
      <c r="B343" s="5"/>
      <c r="C343" s="19"/>
      <c r="D343" s="19">
        <f>D341-D342</f>
        <v>170.31385281385286</v>
      </c>
      <c r="E343" s="19">
        <f>E341-E342</f>
        <v>169.13227825565482</v>
      </c>
      <c r="F343" s="19">
        <f>F341-F342</f>
        <v>168.7865971880982</v>
      </c>
      <c r="G343" s="19">
        <f>G341-G342</f>
        <v>169.1323797518878</v>
      </c>
    </row>
    <row r="344" spans="1:7" ht="18" customHeight="1">
      <c r="A344" s="3" t="s">
        <v>36</v>
      </c>
      <c r="B344" s="3"/>
      <c r="C344" s="20">
        <v>1000</v>
      </c>
      <c r="D344" s="20"/>
      <c r="E344" s="20"/>
      <c r="F344" s="20"/>
      <c r="G344" s="20"/>
    </row>
    <row r="345" spans="1:7" ht="18" customHeight="1">
      <c r="A345" s="3" t="s">
        <v>37</v>
      </c>
      <c r="B345" s="3"/>
      <c r="C345" s="20"/>
      <c r="D345" s="20">
        <v>250</v>
      </c>
      <c r="E345" s="20">
        <v>250</v>
      </c>
      <c r="F345" s="20">
        <v>250</v>
      </c>
      <c r="G345" s="20">
        <v>250</v>
      </c>
    </row>
    <row r="346" spans="1:7" ht="18" customHeight="1">
      <c r="A346" s="5" t="s">
        <v>5</v>
      </c>
      <c r="B346" s="5"/>
      <c r="C346" s="19">
        <f>C335-C344</f>
        <v>-1000</v>
      </c>
      <c r="D346" s="19">
        <f>D343+D345</f>
        <v>420.31385281385286</v>
      </c>
      <c r="E346" s="19">
        <f>E343+E345</f>
        <v>419.1322782556548</v>
      </c>
      <c r="F346" s="19">
        <f>F343+F345</f>
        <v>418.7865971880982</v>
      </c>
      <c r="G346" s="19">
        <f>G343+G345</f>
        <v>419.1323797518878</v>
      </c>
    </row>
    <row r="347" spans="1:7" ht="18" customHeight="1">
      <c r="A347" s="3" t="s">
        <v>50</v>
      </c>
      <c r="B347" s="25">
        <v>0.18</v>
      </c>
      <c r="C347" s="21"/>
      <c r="D347" s="21"/>
      <c r="E347" s="21"/>
      <c r="F347" s="21"/>
      <c r="G347" s="21"/>
    </row>
    <row r="348" spans="1:7" ht="18" customHeight="1">
      <c r="A348" s="3" t="s">
        <v>43</v>
      </c>
      <c r="B348" s="22">
        <f>IRR(C346:G346,0.1)</f>
        <v>0.2447031286290559</v>
      </c>
      <c r="D348" s="2"/>
      <c r="E348" s="2"/>
      <c r="F348" s="2"/>
      <c r="G348" s="2"/>
    </row>
    <row r="349" spans="1:2" ht="18" customHeight="1">
      <c r="A349" s="14" t="s">
        <v>44</v>
      </c>
      <c r="B349" s="25">
        <f>(B331-0.155)/1.155</f>
        <v>0.2447031286289945</v>
      </c>
    </row>
    <row r="350" spans="1:2" ht="18" customHeight="1">
      <c r="A350" s="14" t="s">
        <v>58</v>
      </c>
      <c r="B350" s="15">
        <f>(NPV(0.18,C346:G346))*1.18</f>
        <v>128.28272740939016</v>
      </c>
    </row>
  </sheetData>
  <mergeCells count="51">
    <mergeCell ref="A334:G334"/>
    <mergeCell ref="A316:G316"/>
    <mergeCell ref="A20:G20"/>
    <mergeCell ref="A160:G160"/>
    <mergeCell ref="A194:G194"/>
    <mergeCell ref="A214:G214"/>
    <mergeCell ref="A315:G315"/>
    <mergeCell ref="A277:G277"/>
    <mergeCell ref="A296:G296"/>
    <mergeCell ref="A317:G317"/>
    <mergeCell ref="A236:G236"/>
    <mergeCell ref="A235:G235"/>
    <mergeCell ref="A276:G276"/>
    <mergeCell ref="A255:G255"/>
    <mergeCell ref="A275:G275"/>
    <mergeCell ref="A215:G215"/>
    <mergeCell ref="A234:G234"/>
    <mergeCell ref="A125:G125"/>
    <mergeCell ref="A212:G212"/>
    <mergeCell ref="A213:G213"/>
    <mergeCell ref="A195:G195"/>
    <mergeCell ref="A176:G176"/>
    <mergeCell ref="A192:G192"/>
    <mergeCell ref="A88:G88"/>
    <mergeCell ref="A193:G193"/>
    <mergeCell ref="A90:G90"/>
    <mergeCell ref="A106:G106"/>
    <mergeCell ref="A122:G122"/>
    <mergeCell ref="A123:G123"/>
    <mergeCell ref="A124:G124"/>
    <mergeCell ref="A143:G143"/>
    <mergeCell ref="A70:G70"/>
    <mergeCell ref="A71:G71"/>
    <mergeCell ref="A73:G73"/>
    <mergeCell ref="A161:G161"/>
    <mergeCell ref="A141:G141"/>
    <mergeCell ref="A142:G142"/>
    <mergeCell ref="A144:G144"/>
    <mergeCell ref="A159:G159"/>
    <mergeCell ref="A72:G72"/>
    <mergeCell ref="A89:G89"/>
    <mergeCell ref="A21:G21"/>
    <mergeCell ref="A36:G36"/>
    <mergeCell ref="A52:G52"/>
    <mergeCell ref="A54:G54"/>
    <mergeCell ref="A53:G53"/>
    <mergeCell ref="A1:G1"/>
    <mergeCell ref="A2:G2"/>
    <mergeCell ref="A4:G4"/>
    <mergeCell ref="A19:G19"/>
    <mergeCell ref="A3:G3"/>
  </mergeCells>
  <printOptions gridLines="1" horizontalCentered="1"/>
  <pageMargins left="0.3937007874015748" right="0.3937007874015748" top="1.5748031496062993" bottom="0.5905511811023623" header="0.3937007874015748" footer="0.4724409448818898"/>
  <pageSetup fitToHeight="10" fitToWidth="1" horizontalDpi="300" verticalDpi="300" orientation="portrait" scale="60" r:id="rId1"/>
  <headerFooter alignWithMargins="0">
    <oddHeader xml:space="preserve">&amp;C&amp;"Arial,Negrita"&amp;16UNIVERSIDAD DE SAN CARLOS DE GUATEMALA
CENTRO UNIVERSITARIO DE ORIENTE
CONTADURIA PUBLICA Y AUDITORIA
FINANZAS III
LABORATORIO DIRIGIDO 1 </oddHeader>
    <oddFooter>&amp;CPágina &amp;P de &amp;N</oddFooter>
  </headerFooter>
</worksheet>
</file>

<file path=xl/worksheets/sheet2.xml><?xml version="1.0" encoding="utf-8"?>
<worksheet xmlns="http://schemas.openxmlformats.org/spreadsheetml/2006/main" xmlns:r="http://schemas.openxmlformats.org/officeDocument/2006/relationships">
  <dimension ref="A1:H351"/>
  <sheetViews>
    <sheetView tabSelected="1" zoomScale="110" zoomScaleNormal="110" zoomScaleSheetLayoutView="90" workbookViewId="0" topLeftCell="A1">
      <pane ySplit="4" topLeftCell="BM14" activePane="bottomLeft" state="frozen"/>
      <selection pane="topLeft" activeCell="A1" sqref="A1"/>
      <selection pane="bottomLeft" activeCell="E25" sqref="E25"/>
    </sheetView>
  </sheetViews>
  <sheetFormatPr defaultColWidth="11.421875" defaultRowHeight="18" customHeight="1"/>
  <cols>
    <col min="1" max="1" width="37.28125" style="1" customWidth="1"/>
    <col min="2" max="2" width="49.421875" style="1" hidden="1" customWidth="1"/>
    <col min="3" max="7" width="15.7109375" style="1" customWidth="1"/>
    <col min="8" max="8" width="15.8515625" style="1" customWidth="1"/>
    <col min="9" max="16384" width="11.421875" style="1" customWidth="1"/>
  </cols>
  <sheetData>
    <row r="1" spans="1:8" s="26" customFormat="1" ht="18" customHeight="1">
      <c r="A1" s="60" t="s">
        <v>48</v>
      </c>
      <c r="B1" s="60"/>
      <c r="C1" s="60"/>
      <c r="D1" s="60"/>
      <c r="E1" s="60"/>
      <c r="F1" s="60"/>
      <c r="G1" s="60"/>
      <c r="H1" s="60"/>
    </row>
    <row r="2" spans="1:8" ht="18" customHeight="1">
      <c r="A2" s="61" t="s">
        <v>7</v>
      </c>
      <c r="B2" s="61"/>
      <c r="C2" s="61"/>
      <c r="D2" s="61"/>
      <c r="E2" s="61"/>
      <c r="F2" s="61"/>
      <c r="G2" s="61"/>
      <c r="H2" s="61"/>
    </row>
    <row r="3" spans="1:8" ht="18" customHeight="1">
      <c r="A3" s="63" t="s">
        <v>45</v>
      </c>
      <c r="B3" s="63"/>
      <c r="C3" s="63"/>
      <c r="D3" s="63"/>
      <c r="E3" s="63"/>
      <c r="F3" s="63"/>
      <c r="G3" s="63"/>
      <c r="H3" s="63"/>
    </row>
    <row r="4" spans="1:8" ht="18" customHeight="1">
      <c r="A4" s="62" t="s">
        <v>8</v>
      </c>
      <c r="B4" s="62"/>
      <c r="C4" s="62"/>
      <c r="D4" s="62"/>
      <c r="E4" s="62"/>
      <c r="F4" s="62"/>
      <c r="G4" s="62"/>
      <c r="H4" s="62"/>
    </row>
    <row r="5" spans="1:8" ht="18" customHeight="1">
      <c r="A5" s="2" t="s">
        <v>9</v>
      </c>
      <c r="B5" s="2" t="s">
        <v>9</v>
      </c>
      <c r="C5" s="2"/>
      <c r="D5" s="59">
        <v>0</v>
      </c>
      <c r="E5" s="59">
        <v>1</v>
      </c>
      <c r="F5" s="59">
        <v>2</v>
      </c>
      <c r="G5" s="59">
        <v>3</v>
      </c>
      <c r="H5" s="59">
        <v>4</v>
      </c>
    </row>
    <row r="6" spans="1:8" ht="18" customHeight="1">
      <c r="A6" s="3" t="s">
        <v>0</v>
      </c>
      <c r="C6" s="3"/>
      <c r="D6" s="4"/>
      <c r="E6" s="4">
        <v>750</v>
      </c>
      <c r="F6" s="4">
        <v>750</v>
      </c>
      <c r="G6" s="4">
        <v>750</v>
      </c>
      <c r="H6" s="4">
        <v>750</v>
      </c>
    </row>
    <row r="7" spans="1:8" ht="18" customHeight="1">
      <c r="A7" s="3" t="s">
        <v>11</v>
      </c>
      <c r="B7" s="3" t="s">
        <v>0</v>
      </c>
      <c r="C7" s="3"/>
      <c r="D7" s="4"/>
      <c r="E7" s="4">
        <v>-250</v>
      </c>
      <c r="F7" s="4">
        <v>-250</v>
      </c>
      <c r="G7" s="4">
        <v>-250</v>
      </c>
      <c r="H7" s="4">
        <v>-250</v>
      </c>
    </row>
    <row r="8" spans="1:8" s="45" customFormat="1" ht="18" customHeight="1">
      <c r="A8" s="43" t="s">
        <v>1</v>
      </c>
      <c r="B8" s="43" t="s">
        <v>11</v>
      </c>
      <c r="C8" s="43"/>
      <c r="D8" s="44"/>
      <c r="E8" s="44">
        <v>-250</v>
      </c>
      <c r="F8" s="44">
        <v>-250</v>
      </c>
      <c r="G8" s="44">
        <v>-250</v>
      </c>
      <c r="H8" s="44">
        <v>-250</v>
      </c>
    </row>
    <row r="9" spans="1:8" ht="18" customHeight="1">
      <c r="A9" s="5" t="s">
        <v>12</v>
      </c>
      <c r="B9" s="3" t="s">
        <v>1</v>
      </c>
      <c r="C9" s="5"/>
      <c r="D9" s="6"/>
      <c r="E9" s="6">
        <f>SUM(E6:E8)</f>
        <v>250</v>
      </c>
      <c r="F9" s="6">
        <f>SUM(F6:F8)</f>
        <v>250</v>
      </c>
      <c r="G9" s="6">
        <f>SUM(G6:G8)</f>
        <v>250</v>
      </c>
      <c r="H9" s="6">
        <f>SUM(H6:H8)</f>
        <v>250</v>
      </c>
    </row>
    <row r="10" spans="1:8" ht="18" customHeight="1">
      <c r="A10" s="3" t="s">
        <v>49</v>
      </c>
      <c r="B10" s="5" t="s">
        <v>12</v>
      </c>
      <c r="C10" s="3"/>
      <c r="D10" s="4"/>
      <c r="E10" s="4">
        <f>E9*0.31</f>
        <v>77.5</v>
      </c>
      <c r="F10" s="4">
        <f>F9*0.31</f>
        <v>77.5</v>
      </c>
      <c r="G10" s="4">
        <f>G9*0.31</f>
        <v>77.5</v>
      </c>
      <c r="H10" s="4">
        <f>H9*0.31</f>
        <v>77.5</v>
      </c>
    </row>
    <row r="11" spans="1:8" ht="18" customHeight="1">
      <c r="A11" s="5" t="s">
        <v>13</v>
      </c>
      <c r="B11" s="3" t="s">
        <v>49</v>
      </c>
      <c r="C11" s="5"/>
      <c r="D11" s="6"/>
      <c r="E11" s="6">
        <f>E9-E10</f>
        <v>172.5</v>
      </c>
      <c r="F11" s="6">
        <f>F9-F10</f>
        <v>172.5</v>
      </c>
      <c r="G11" s="6">
        <f>G9-G10</f>
        <v>172.5</v>
      </c>
      <c r="H11" s="6">
        <f>H9-H10</f>
        <v>172.5</v>
      </c>
    </row>
    <row r="12" spans="1:7" ht="18" customHeight="1">
      <c r="A12" s="3" t="s">
        <v>10</v>
      </c>
      <c r="B12" s="5" t="s">
        <v>13</v>
      </c>
      <c r="C12" s="3"/>
      <c r="D12" s="4">
        <v>-1000</v>
      </c>
      <c r="E12" s="4"/>
      <c r="F12" s="4"/>
      <c r="G12" s="4"/>
    </row>
    <row r="13" spans="1:8" ht="18" customHeight="1">
      <c r="A13" s="3" t="s">
        <v>4</v>
      </c>
      <c r="B13" s="3" t="s">
        <v>10</v>
      </c>
      <c r="C13" s="3"/>
      <c r="D13" s="4"/>
      <c r="E13" s="4">
        <v>250</v>
      </c>
      <c r="F13" s="4">
        <v>250</v>
      </c>
      <c r="G13" s="4">
        <v>250</v>
      </c>
      <c r="H13" s="4">
        <v>250</v>
      </c>
    </row>
    <row r="14" spans="1:8" ht="18" customHeight="1" thickBot="1">
      <c r="A14" s="5" t="s">
        <v>14</v>
      </c>
      <c r="B14" s="3" t="s">
        <v>4</v>
      </c>
      <c r="C14" s="5"/>
      <c r="D14" s="6">
        <f>SUM(D5:D13)</f>
        <v>-1000</v>
      </c>
      <c r="E14" s="6">
        <f>SUM(E11:E13)</f>
        <v>422.5</v>
      </c>
      <c r="F14" s="6">
        <f>SUM(F11:F13)</f>
        <v>422.5</v>
      </c>
      <c r="G14" s="6">
        <f>SUM(G11:G13)</f>
        <v>422.5</v>
      </c>
      <c r="H14" s="6">
        <f>SUM(H11:H13)</f>
        <v>422.5</v>
      </c>
    </row>
    <row r="15" spans="1:8" ht="18" customHeight="1">
      <c r="A15" s="5"/>
      <c r="B15" s="5" t="s">
        <v>14</v>
      </c>
      <c r="C15" s="5"/>
      <c r="D15" s="46"/>
      <c r="E15" s="47">
        <f>1/(1+$C$17)^E$5</f>
        <v>0.8008007401022669</v>
      </c>
      <c r="F15" s="47">
        <f>1/(1+$C$17)^F$5</f>
        <v>0.6412818253483384</v>
      </c>
      <c r="G15" s="47">
        <f>1/(1+$C$17)^G$5</f>
        <v>0.513538960353082</v>
      </c>
      <c r="H15" s="48">
        <f>1/(1+$C$17)^H$5</f>
        <v>0.41124237952209675</v>
      </c>
    </row>
    <row r="16" spans="1:8" ht="18" customHeight="1" thickBot="1">
      <c r="A16" s="3" t="s">
        <v>50</v>
      </c>
      <c r="B16" s="3" t="s">
        <v>50</v>
      </c>
      <c r="C16" s="41">
        <v>0.18</v>
      </c>
      <c r="D16" s="49">
        <f>SUM(E16:H16)</f>
        <v>1000.0000000001438</v>
      </c>
      <c r="E16" s="50">
        <f>(1+$C$17)^(E5*-1)*E14</f>
        <v>338.33831269320774</v>
      </c>
      <c r="F16" s="50">
        <f>(1+$C$17)^(F5*-1)*F14</f>
        <v>270.941571209673</v>
      </c>
      <c r="G16" s="50">
        <f>(1+$C$17)^(G5*-1)*G14</f>
        <v>216.97021074917714</v>
      </c>
      <c r="H16" s="51">
        <f>(1+$C$17)^(H5*-1)*H14</f>
        <v>173.7499053480859</v>
      </c>
    </row>
    <row r="17" spans="1:8" ht="18" customHeight="1">
      <c r="A17" s="3" t="s">
        <v>6</v>
      </c>
      <c r="B17" s="3" t="s">
        <v>6</v>
      </c>
      <c r="C17" s="7">
        <f>IRR(D14:H14,+C16)</f>
        <v>0.24875009465187828</v>
      </c>
      <c r="D17" s="52"/>
      <c r="E17" s="53" t="s">
        <v>71</v>
      </c>
      <c r="F17" s="54">
        <f>+C17-C16</f>
        <v>0.06875009465187829</v>
      </c>
      <c r="G17" s="3"/>
      <c r="H17" s="3"/>
    </row>
    <row r="18" spans="1:8" ht="18" customHeight="1" thickBot="1">
      <c r="A18" s="3" t="str">
        <f>CONCATENATE("VALOR ACTUAL NETO"," ",C16)</f>
        <v>VALOR ACTUAL NETO 0.18</v>
      </c>
      <c r="B18" s="3" t="s">
        <v>54</v>
      </c>
      <c r="C18" s="40">
        <f>(NPV(+C16,D14:H14))*(1+C16)</f>
        <v>136.55111249058285</v>
      </c>
      <c r="D18" s="55"/>
      <c r="E18" s="56">
        <f>NPV(C16,D14:H14)</f>
        <v>115.7212817716804</v>
      </c>
      <c r="F18" s="57">
        <f>+E18*(1+C16)</f>
        <v>136.55111249058285</v>
      </c>
      <c r="G18" s="58">
        <f>+C18/D16</f>
        <v>0.1365511124905632</v>
      </c>
      <c r="H18" s="3" t="s">
        <v>72</v>
      </c>
    </row>
    <row r="19" spans="1:8" ht="18" customHeight="1">
      <c r="A19" s="8"/>
      <c r="B19" s="8"/>
      <c r="C19" s="8"/>
      <c r="D19" s="8"/>
      <c r="E19" s="8"/>
      <c r="F19" s="8"/>
      <c r="G19" s="8"/>
      <c r="H19" s="8"/>
    </row>
    <row r="20" spans="1:8" ht="18" customHeight="1">
      <c r="A20" s="61" t="s">
        <v>15</v>
      </c>
      <c r="B20" s="61"/>
      <c r="C20" s="61"/>
      <c r="D20" s="61"/>
      <c r="E20" s="61"/>
      <c r="F20" s="61"/>
      <c r="G20" s="61"/>
      <c r="H20" s="61"/>
    </row>
    <row r="21" spans="1:8" ht="18" customHeight="1">
      <c r="A21" s="63" t="s">
        <v>45</v>
      </c>
      <c r="B21" s="63"/>
      <c r="C21" s="63"/>
      <c r="D21" s="63"/>
      <c r="E21" s="63"/>
      <c r="F21" s="63"/>
      <c r="G21" s="63"/>
      <c r="H21" s="63"/>
    </row>
    <row r="22" spans="1:8" ht="18" customHeight="1">
      <c r="A22" s="62" t="s">
        <v>16</v>
      </c>
      <c r="B22" s="62"/>
      <c r="C22" s="62"/>
      <c r="D22" s="62"/>
      <c r="E22" s="62"/>
      <c r="F22" s="62"/>
      <c r="G22" s="62"/>
      <c r="H22" s="62"/>
    </row>
    <row r="23" spans="1:8" ht="18" customHeight="1">
      <c r="A23" s="2" t="s">
        <v>9</v>
      </c>
      <c r="C23" s="2"/>
      <c r="D23" s="2">
        <v>0</v>
      </c>
      <c r="E23" s="2">
        <v>1</v>
      </c>
      <c r="F23" s="2">
        <v>2</v>
      </c>
      <c r="G23" s="2">
        <v>3</v>
      </c>
      <c r="H23" s="2">
        <v>4</v>
      </c>
    </row>
    <row r="24" spans="1:8" ht="18" customHeight="1">
      <c r="A24" s="3" t="s">
        <v>0</v>
      </c>
      <c r="B24" s="3" t="s">
        <v>0</v>
      </c>
      <c r="C24" s="3"/>
      <c r="D24" s="10"/>
      <c r="E24" s="10">
        <f>750*POWER(1.1,1)</f>
        <v>825.0000000000001</v>
      </c>
      <c r="F24" s="10">
        <f aca="true" t="shared" si="0" ref="F24:H25">E24*POWER(1.1,1)</f>
        <v>907.5000000000002</v>
      </c>
      <c r="G24" s="10">
        <f t="shared" si="0"/>
        <v>998.2500000000003</v>
      </c>
      <c r="H24" s="10">
        <f t="shared" si="0"/>
        <v>1098.0750000000005</v>
      </c>
    </row>
    <row r="25" spans="1:8" ht="18" customHeight="1">
      <c r="A25" s="3" t="s">
        <v>11</v>
      </c>
      <c r="B25" s="3" t="s">
        <v>11</v>
      </c>
      <c r="C25" s="3"/>
      <c r="D25" s="10"/>
      <c r="E25" s="10">
        <f>-250*POWER(1.1,1)</f>
        <v>-275</v>
      </c>
      <c r="F25" s="10">
        <f t="shared" si="0"/>
        <v>-302.5</v>
      </c>
      <c r="G25" s="10">
        <f t="shared" si="0"/>
        <v>-332.75</v>
      </c>
      <c r="H25" s="10">
        <f t="shared" si="0"/>
        <v>-366.02500000000003</v>
      </c>
    </row>
    <row r="26" spans="1:8" ht="18" customHeight="1">
      <c r="A26" s="3" t="s">
        <v>1</v>
      </c>
      <c r="B26" s="3" t="s">
        <v>1</v>
      </c>
      <c r="C26" s="3"/>
      <c r="D26" s="10"/>
      <c r="E26" s="10">
        <v>-250</v>
      </c>
      <c r="F26" s="10">
        <v>-250</v>
      </c>
      <c r="G26" s="10">
        <v>-250</v>
      </c>
      <c r="H26" s="10">
        <v>-250</v>
      </c>
    </row>
    <row r="27" spans="1:8" ht="18" customHeight="1">
      <c r="A27" s="5" t="s">
        <v>12</v>
      </c>
      <c r="B27" s="5" t="s">
        <v>12</v>
      </c>
      <c r="C27" s="5"/>
      <c r="D27" s="11"/>
      <c r="E27" s="11">
        <f>SUM(E24:E26)</f>
        <v>300.0000000000001</v>
      </c>
      <c r="F27" s="11">
        <f>SUM(F24:F26)</f>
        <v>355.0000000000002</v>
      </c>
      <c r="G27" s="11">
        <f>SUM(G24:G26)</f>
        <v>415.50000000000034</v>
      </c>
      <c r="H27" s="11">
        <f>SUM(H24:H26)</f>
        <v>482.0500000000004</v>
      </c>
    </row>
    <row r="28" spans="1:8" ht="18" customHeight="1">
      <c r="A28" s="3" t="s">
        <v>49</v>
      </c>
      <c r="B28" s="3" t="s">
        <v>49</v>
      </c>
      <c r="C28" s="3"/>
      <c r="D28" s="10"/>
      <c r="E28" s="10">
        <f>E27*0.31</f>
        <v>93.00000000000003</v>
      </c>
      <c r="F28" s="10">
        <f>F27*0.31</f>
        <v>110.05000000000007</v>
      </c>
      <c r="G28" s="10">
        <f>G27*0.31</f>
        <v>128.8050000000001</v>
      </c>
      <c r="H28" s="10">
        <f>H27*0.31</f>
        <v>149.43550000000013</v>
      </c>
    </row>
    <row r="29" spans="1:8" ht="18" customHeight="1">
      <c r="A29" s="5" t="s">
        <v>13</v>
      </c>
      <c r="B29" s="5" t="s">
        <v>13</v>
      </c>
      <c r="C29" s="5"/>
      <c r="D29" s="11"/>
      <c r="E29" s="11">
        <f>E27-E28</f>
        <v>207.00000000000009</v>
      </c>
      <c r="F29" s="11">
        <f>F27-F28</f>
        <v>244.95000000000016</v>
      </c>
      <c r="G29" s="11">
        <f>G27-G28</f>
        <v>286.6950000000003</v>
      </c>
      <c r="H29" s="11">
        <f>H27-H28</f>
        <v>332.61450000000025</v>
      </c>
    </row>
    <row r="30" spans="1:8" ht="18" customHeight="1">
      <c r="A30" s="3" t="s">
        <v>10</v>
      </c>
      <c r="B30" s="3" t="s">
        <v>10</v>
      </c>
      <c r="C30" s="3"/>
      <c r="D30" s="10">
        <v>-1000</v>
      </c>
      <c r="E30" s="10"/>
      <c r="F30" s="10"/>
      <c r="G30" s="10"/>
      <c r="H30" s="10"/>
    </row>
    <row r="31" spans="1:8" ht="18" customHeight="1">
      <c r="A31" s="3" t="s">
        <v>4</v>
      </c>
      <c r="B31" s="3" t="s">
        <v>4</v>
      </c>
      <c r="C31" s="3"/>
      <c r="D31" s="10"/>
      <c r="E31" s="10">
        <v>250</v>
      </c>
      <c r="F31" s="10">
        <v>250</v>
      </c>
      <c r="G31" s="10">
        <v>250</v>
      </c>
      <c r="H31" s="10">
        <v>250</v>
      </c>
    </row>
    <row r="32" spans="1:8" ht="18" customHeight="1">
      <c r="A32" s="5" t="s">
        <v>14</v>
      </c>
      <c r="B32" s="5" t="s">
        <v>14</v>
      </c>
      <c r="C32" s="5"/>
      <c r="D32" s="11">
        <f>SUM(D23:D31)</f>
        <v>-1000</v>
      </c>
      <c r="E32" s="11">
        <f>SUM(E29:E31)</f>
        <v>457.0000000000001</v>
      </c>
      <c r="F32" s="11">
        <f>SUM(F29:F31)</f>
        <v>494.95000000000016</v>
      </c>
      <c r="G32" s="11">
        <f>SUM(G29:G31)</f>
        <v>536.6950000000003</v>
      </c>
      <c r="H32" s="11">
        <f>SUM(H29:H31)</f>
        <v>582.6145000000002</v>
      </c>
    </row>
    <row r="33" spans="1:8" ht="18" customHeight="1">
      <c r="A33" s="3" t="s">
        <v>50</v>
      </c>
      <c r="B33" s="3" t="s">
        <v>50</v>
      </c>
      <c r="C33" s="25">
        <f>+C16</f>
        <v>0.18</v>
      </c>
      <c r="D33" s="5"/>
      <c r="E33" s="12"/>
      <c r="F33" s="12"/>
      <c r="G33" s="12"/>
      <c r="H33" s="12"/>
    </row>
    <row r="34" spans="1:8" ht="18" customHeight="1">
      <c r="A34" s="3" t="s">
        <v>17</v>
      </c>
      <c r="B34" s="3" t="s">
        <v>17</v>
      </c>
      <c r="C34" s="7">
        <f>IRR(D32:H32,+C33)</f>
        <v>0.352201648993795</v>
      </c>
      <c r="E34" s="12"/>
      <c r="F34" s="12"/>
      <c r="G34" s="12"/>
      <c r="H34" s="12"/>
    </row>
    <row r="35" spans="1:8" ht="18" customHeight="1">
      <c r="A35" s="3" t="str">
        <f>CONCATENATE("VAN NOMINAL","  ",C33)</f>
        <v>VAN NOMINAL  0.18</v>
      </c>
      <c r="B35" s="3" t="s">
        <v>55</v>
      </c>
      <c r="C35" s="9">
        <f>(NPV(+C33,D32:H32))*(1+C33)</f>
        <v>369.9087429185288</v>
      </c>
      <c r="E35" s="3"/>
      <c r="F35" s="3"/>
      <c r="G35" s="58">
        <f>+C35/D16</f>
        <v>0.3699087429184756</v>
      </c>
      <c r="H35" s="3" t="s">
        <v>72</v>
      </c>
    </row>
    <row r="36" spans="1:8" ht="18" customHeight="1">
      <c r="A36" s="8"/>
      <c r="B36" s="8"/>
      <c r="C36" s="8"/>
      <c r="D36" s="13"/>
      <c r="E36" s="8"/>
      <c r="F36" s="8"/>
      <c r="G36" s="8"/>
      <c r="H36" s="8"/>
    </row>
    <row r="37" spans="1:8" ht="18" customHeight="1">
      <c r="A37" s="62" t="s">
        <v>18</v>
      </c>
      <c r="B37" s="62"/>
      <c r="C37" s="62"/>
      <c r="D37" s="62"/>
      <c r="E37" s="62"/>
      <c r="F37" s="62"/>
      <c r="G37" s="62"/>
      <c r="H37" s="62"/>
    </row>
    <row r="38" spans="1:8" ht="18" customHeight="1">
      <c r="A38" s="2" t="s">
        <v>9</v>
      </c>
      <c r="C38" s="2"/>
      <c r="D38" s="2">
        <v>0</v>
      </c>
      <c r="E38" s="2">
        <v>1</v>
      </c>
      <c r="F38" s="2">
        <v>2</v>
      </c>
      <c r="G38" s="2">
        <v>3</v>
      </c>
      <c r="H38" s="2">
        <v>4</v>
      </c>
    </row>
    <row r="39" spans="1:8" ht="18" customHeight="1">
      <c r="A39" s="3" t="s">
        <v>0</v>
      </c>
      <c r="B39" s="3" t="s">
        <v>0</v>
      </c>
      <c r="C39" s="3"/>
      <c r="D39" s="10"/>
      <c r="E39" s="10">
        <f>E24*POWER(1.1,-E38)</f>
        <v>750.0000000000001</v>
      </c>
      <c r="F39" s="10">
        <f>F24*POWER(1.1,-F38)</f>
        <v>750.0000000000001</v>
      </c>
      <c r="G39" s="10">
        <f>G24*POWER(1.1,-G38)</f>
        <v>750</v>
      </c>
      <c r="H39" s="10">
        <f>H24*POWER(1.1,-H38)</f>
        <v>750.0000000000001</v>
      </c>
    </row>
    <row r="40" spans="1:8" ht="18" customHeight="1">
      <c r="A40" s="3" t="s">
        <v>11</v>
      </c>
      <c r="B40" s="3" t="s">
        <v>11</v>
      </c>
      <c r="C40" s="3"/>
      <c r="D40" s="10"/>
      <c r="E40" s="10">
        <f>E25*POWER(1.1,-E38)</f>
        <v>-250</v>
      </c>
      <c r="F40" s="10">
        <f>F25*POWER(1.1,-F38)</f>
        <v>-249.99999999999997</v>
      </c>
      <c r="G40" s="10">
        <f>G25*POWER(1.1,-G38)</f>
        <v>-249.99999999999991</v>
      </c>
      <c r="H40" s="10">
        <f>H25*POWER(1.1,-H38)</f>
        <v>-249.99999999999997</v>
      </c>
    </row>
    <row r="41" spans="1:8" ht="18" customHeight="1">
      <c r="A41" s="3" t="s">
        <v>1</v>
      </c>
      <c r="B41" s="3" t="s">
        <v>1</v>
      </c>
      <c r="C41" s="3"/>
      <c r="D41" s="10"/>
      <c r="E41" s="10">
        <v>-250</v>
      </c>
      <c r="F41" s="10">
        <v>-250</v>
      </c>
      <c r="G41" s="10">
        <v>-250</v>
      </c>
      <c r="H41" s="10">
        <v>-250</v>
      </c>
    </row>
    <row r="42" spans="1:8" ht="18" customHeight="1">
      <c r="A42" s="5" t="s">
        <v>12</v>
      </c>
      <c r="B42" s="5" t="s">
        <v>12</v>
      </c>
      <c r="C42" s="5"/>
      <c r="D42" s="11"/>
      <c r="E42" s="11">
        <f>SUM(E39:E41)</f>
        <v>250.0000000000001</v>
      </c>
      <c r="F42" s="11">
        <f>SUM(F39:F41)</f>
        <v>250.0000000000001</v>
      </c>
      <c r="G42" s="11">
        <f>SUM(G39:G41)</f>
        <v>250.0000000000001</v>
      </c>
      <c r="H42" s="11">
        <f>SUM(H39:H41)</f>
        <v>250.0000000000001</v>
      </c>
    </row>
    <row r="43" spans="1:8" ht="18" customHeight="1">
      <c r="A43" s="3" t="s">
        <v>49</v>
      </c>
      <c r="B43" s="3" t="s">
        <v>49</v>
      </c>
      <c r="C43" s="3"/>
      <c r="D43" s="10"/>
      <c r="E43" s="10">
        <f>E28*POWER(1.1,-E38)</f>
        <v>84.54545454545458</v>
      </c>
      <c r="F43" s="10">
        <f>F28*POWER(1.1,-F38)</f>
        <v>90.95041322314054</v>
      </c>
      <c r="G43" s="10">
        <f>G28*POWER(1.1,-G38)</f>
        <v>96.77310293012776</v>
      </c>
      <c r="H43" s="10">
        <f>H28*POWER(1.1,-H38)</f>
        <v>102.06645720920709</v>
      </c>
    </row>
    <row r="44" spans="1:8" ht="18" customHeight="1">
      <c r="A44" s="5" t="s">
        <v>13</v>
      </c>
      <c r="B44" s="5" t="s">
        <v>13</v>
      </c>
      <c r="C44" s="5"/>
      <c r="D44" s="11"/>
      <c r="E44" s="11">
        <f>E42-E43</f>
        <v>165.45454545454555</v>
      </c>
      <c r="F44" s="11">
        <f>F42-F43</f>
        <v>159.04958677685957</v>
      </c>
      <c r="G44" s="11">
        <f>G42-G43</f>
        <v>153.22689706987234</v>
      </c>
      <c r="H44" s="11">
        <f>H42-H43</f>
        <v>147.933542790793</v>
      </c>
    </row>
    <row r="45" spans="1:8" ht="18" customHeight="1">
      <c r="A45" s="3" t="s">
        <v>10</v>
      </c>
      <c r="B45" s="3" t="s">
        <v>10</v>
      </c>
      <c r="C45" s="3"/>
      <c r="D45" s="10">
        <v>-1000</v>
      </c>
      <c r="E45" s="10"/>
      <c r="F45" s="10"/>
      <c r="G45" s="10"/>
      <c r="H45" s="10"/>
    </row>
    <row r="46" spans="1:8" ht="18" customHeight="1">
      <c r="A46" s="3" t="s">
        <v>4</v>
      </c>
      <c r="B46" s="3" t="s">
        <v>4</v>
      </c>
      <c r="C46" s="3"/>
      <c r="D46" s="10"/>
      <c r="E46" s="10">
        <v>250</v>
      </c>
      <c r="F46" s="10">
        <v>250</v>
      </c>
      <c r="G46" s="10">
        <v>250</v>
      </c>
      <c r="H46" s="10">
        <v>250</v>
      </c>
    </row>
    <row r="47" spans="1:8" ht="18" customHeight="1">
      <c r="A47" s="5" t="s">
        <v>14</v>
      </c>
      <c r="B47" s="5" t="s">
        <v>14</v>
      </c>
      <c r="C47" s="5"/>
      <c r="D47" s="11">
        <f>SUM(D38:D46)</f>
        <v>-1000</v>
      </c>
      <c r="E47" s="11">
        <f>SUM(E44:E46)</f>
        <v>415.45454545454555</v>
      </c>
      <c r="F47" s="11">
        <f>SUM(F44:F46)</f>
        <v>409.04958677685954</v>
      </c>
      <c r="G47" s="11">
        <f>SUM(G44:G46)</f>
        <v>403.22689706987234</v>
      </c>
      <c r="H47" s="11">
        <f>SUM(H44:H46)</f>
        <v>397.933542790793</v>
      </c>
    </row>
    <row r="48" spans="1:8" ht="18" customHeight="1">
      <c r="A48" s="3" t="s">
        <v>50</v>
      </c>
      <c r="B48" s="3" t="s">
        <v>50</v>
      </c>
      <c r="C48" s="25">
        <v>0.18</v>
      </c>
      <c r="D48" s="3"/>
      <c r="E48" s="3"/>
      <c r="F48" s="3"/>
      <c r="G48" s="3"/>
      <c r="H48" s="3"/>
    </row>
    <row r="49" spans="1:8" ht="18" customHeight="1">
      <c r="A49" s="3" t="s">
        <v>43</v>
      </c>
      <c r="B49" s="3" t="s">
        <v>43</v>
      </c>
      <c r="C49" s="7">
        <f>IRR(D47:H47,+C48)</f>
        <v>0.22927422635802489</v>
      </c>
      <c r="E49" s="3"/>
      <c r="F49" s="3"/>
      <c r="G49" s="3"/>
      <c r="H49" s="3"/>
    </row>
    <row r="50" spans="1:8" ht="18" customHeight="1">
      <c r="A50" s="14" t="s">
        <v>44</v>
      </c>
      <c r="B50" s="14" t="s">
        <v>44</v>
      </c>
      <c r="C50" s="7">
        <f>(C34-0.1)/1.1</f>
        <v>0.2292742263579955</v>
      </c>
      <c r="D50" s="39"/>
      <c r="E50" s="3"/>
      <c r="F50" s="3"/>
      <c r="G50" s="3"/>
      <c r="H50" s="3"/>
    </row>
    <row r="51" spans="1:8" ht="18" customHeight="1">
      <c r="A51" s="3" t="str">
        <f>CONCATENATE("VAN REAL","  ",C48)</f>
        <v>VAN REAL  0.18</v>
      </c>
      <c r="B51" s="3" t="s">
        <v>56</v>
      </c>
      <c r="C51" s="9">
        <f>(NPV(+C48,D47:H47))*(1+C48)</f>
        <v>96.51920016279459</v>
      </c>
      <c r="D51" s="9"/>
      <c r="E51" s="3"/>
      <c r="F51" s="3"/>
      <c r="G51" s="3"/>
      <c r="H51" s="3"/>
    </row>
    <row r="52" spans="1:8" ht="18" customHeight="1" hidden="1">
      <c r="A52" s="8"/>
      <c r="B52" s="8"/>
      <c r="C52" s="8"/>
      <c r="D52" s="8"/>
      <c r="E52" s="8"/>
      <c r="F52" s="8"/>
      <c r="G52" s="8"/>
      <c r="H52" s="8"/>
    </row>
    <row r="53" spans="1:8" ht="18" customHeight="1">
      <c r="A53" s="68" t="s">
        <v>19</v>
      </c>
      <c r="B53" s="68"/>
      <c r="C53" s="68"/>
      <c r="D53" s="68"/>
      <c r="E53" s="68"/>
      <c r="F53" s="68"/>
      <c r="G53" s="68"/>
      <c r="H53" s="68"/>
    </row>
    <row r="54" spans="1:8" ht="18" customHeight="1">
      <c r="A54" s="63" t="s">
        <v>45</v>
      </c>
      <c r="B54" s="63"/>
      <c r="C54" s="63"/>
      <c r="D54" s="63"/>
      <c r="E54" s="63"/>
      <c r="F54" s="63"/>
      <c r="G54" s="63"/>
      <c r="H54" s="63"/>
    </row>
    <row r="55" spans="1:8" ht="18" customHeight="1">
      <c r="A55" s="62" t="s">
        <v>20</v>
      </c>
      <c r="B55" s="62"/>
      <c r="C55" s="62"/>
      <c r="D55" s="62"/>
      <c r="E55" s="62"/>
      <c r="F55" s="62"/>
      <c r="G55" s="62"/>
      <c r="H55" s="62"/>
    </row>
    <row r="56" spans="1:8" ht="18" customHeight="1">
      <c r="A56" s="2" t="s">
        <v>9</v>
      </c>
      <c r="C56" s="2"/>
      <c r="D56" s="2">
        <v>0</v>
      </c>
      <c r="E56" s="2">
        <v>1</v>
      </c>
      <c r="F56" s="2">
        <v>2</v>
      </c>
      <c r="G56" s="2">
        <v>3</v>
      </c>
      <c r="H56" s="2">
        <v>4</v>
      </c>
    </row>
    <row r="57" spans="1:8" ht="18" customHeight="1">
      <c r="A57" s="3" t="s">
        <v>0</v>
      </c>
      <c r="B57" s="3" t="s">
        <v>0</v>
      </c>
      <c r="C57" s="3"/>
      <c r="D57" s="10"/>
      <c r="E57" s="10">
        <f>E39*POWER(1.05,-E56)</f>
        <v>714.2857142857143</v>
      </c>
      <c r="F57" s="10">
        <f>F39*POWER(1.05,-F56)</f>
        <v>680.2721088435375</v>
      </c>
      <c r="G57" s="10">
        <f>G39*POWER(1.05,-G56)</f>
        <v>647.878198898607</v>
      </c>
      <c r="H57" s="10">
        <f>H39*POWER(1.05,-H56)</f>
        <v>617.0268560939115</v>
      </c>
    </row>
    <row r="58" spans="1:8" ht="18" customHeight="1">
      <c r="A58" s="3" t="s">
        <v>11</v>
      </c>
      <c r="B58" s="3" t="s">
        <v>11</v>
      </c>
      <c r="C58" s="3"/>
      <c r="D58" s="10"/>
      <c r="E58" s="10">
        <f>E40*POWER(1.05,-E56)</f>
        <v>-238.09523809523807</v>
      </c>
      <c r="F58" s="10">
        <f>F40*POWER(1.05,-F56)</f>
        <v>-226.75736961451244</v>
      </c>
      <c r="G58" s="10">
        <f>G40*POWER(1.05,-G56)</f>
        <v>-215.95939963286892</v>
      </c>
      <c r="H58" s="10">
        <f>H40*POWER(1.05,-H56)</f>
        <v>-205.67561869797046</v>
      </c>
    </row>
    <row r="59" spans="1:8" ht="18" customHeight="1">
      <c r="A59" s="3" t="s">
        <v>1</v>
      </c>
      <c r="B59" s="3" t="s">
        <v>1</v>
      </c>
      <c r="C59" s="3"/>
      <c r="D59" s="10"/>
      <c r="E59" s="10">
        <v>-250</v>
      </c>
      <c r="F59" s="10">
        <v>-250</v>
      </c>
      <c r="G59" s="10">
        <v>-250</v>
      </c>
      <c r="H59" s="10">
        <v>-250</v>
      </c>
    </row>
    <row r="60" spans="1:8" ht="18" customHeight="1">
      <c r="A60" s="5" t="s">
        <v>12</v>
      </c>
      <c r="B60" s="5" t="s">
        <v>12</v>
      </c>
      <c r="C60" s="5"/>
      <c r="D60" s="11"/>
      <c r="E60" s="11">
        <f>SUM(E57:E59)</f>
        <v>226.19047619047626</v>
      </c>
      <c r="F60" s="11">
        <f>SUM(F57:F59)</f>
        <v>203.51473922902505</v>
      </c>
      <c r="G60" s="11">
        <f>SUM(G57:G59)</f>
        <v>181.91879926573813</v>
      </c>
      <c r="H60" s="11">
        <f>SUM(H57:H59)</f>
        <v>161.3512373959411</v>
      </c>
    </row>
    <row r="61" spans="1:8" ht="18" customHeight="1">
      <c r="A61" s="3" t="s">
        <v>49</v>
      </c>
      <c r="B61" s="3" t="s">
        <v>49</v>
      </c>
      <c r="C61" s="3"/>
      <c r="D61" s="10"/>
      <c r="E61" s="10">
        <f>E43*POWER(1.05,-E56)</f>
        <v>80.51948051948054</v>
      </c>
      <c r="F61" s="10">
        <f>F43*POWER(1.05,-F56)</f>
        <v>82.49470587132929</v>
      </c>
      <c r="G61" s="10">
        <f>G43*POWER(1.05,-G56)</f>
        <v>83.5962448376009</v>
      </c>
      <c r="H61" s="10">
        <f>H43*POWER(1.05,-H56)</f>
        <v>83.97032693925439</v>
      </c>
    </row>
    <row r="62" spans="1:8" ht="18" customHeight="1">
      <c r="A62" s="5" t="s">
        <v>13</v>
      </c>
      <c r="B62" s="5" t="s">
        <v>13</v>
      </c>
      <c r="C62" s="5"/>
      <c r="D62" s="11"/>
      <c r="E62" s="11">
        <f>E60-E61</f>
        <v>145.67099567099572</v>
      </c>
      <c r="F62" s="11">
        <f>F60-F61</f>
        <v>121.02003335769577</v>
      </c>
      <c r="G62" s="11">
        <f>G60-G61</f>
        <v>98.32255442813722</v>
      </c>
      <c r="H62" s="11">
        <f>H60-H61</f>
        <v>77.3809104566867</v>
      </c>
    </row>
    <row r="63" spans="1:8" ht="18" customHeight="1">
      <c r="A63" s="3" t="s">
        <v>10</v>
      </c>
      <c r="B63" s="3" t="s">
        <v>10</v>
      </c>
      <c r="C63" s="3"/>
      <c r="D63" s="10">
        <v>-1000</v>
      </c>
      <c r="E63" s="10"/>
      <c r="F63" s="10"/>
      <c r="G63" s="10"/>
      <c r="H63" s="10"/>
    </row>
    <row r="64" spans="1:8" ht="18" customHeight="1">
      <c r="A64" s="3" t="s">
        <v>4</v>
      </c>
      <c r="B64" s="3" t="s">
        <v>4</v>
      </c>
      <c r="C64" s="3"/>
      <c r="D64" s="10"/>
      <c r="E64" s="10">
        <v>250</v>
      </c>
      <c r="F64" s="10">
        <v>250</v>
      </c>
      <c r="G64" s="10">
        <v>250</v>
      </c>
      <c r="H64" s="10">
        <v>250</v>
      </c>
    </row>
    <row r="65" spans="1:8" ht="18" customHeight="1">
      <c r="A65" s="5" t="s">
        <v>14</v>
      </c>
      <c r="B65" s="5" t="s">
        <v>14</v>
      </c>
      <c r="C65" s="5"/>
      <c r="D65" s="11">
        <f>SUM(D56:D64)</f>
        <v>-1000</v>
      </c>
      <c r="E65" s="11">
        <f>SUM(E62:E64)</f>
        <v>395.6709956709957</v>
      </c>
      <c r="F65" s="11">
        <f>SUM(F62:F64)</f>
        <v>371.02003335769575</v>
      </c>
      <c r="G65" s="11">
        <f>SUM(G62:G64)</f>
        <v>348.3225544281372</v>
      </c>
      <c r="H65" s="11">
        <f>SUM(H62:H64)</f>
        <v>327.3809104566867</v>
      </c>
    </row>
    <row r="66" spans="1:8" ht="18" customHeight="1">
      <c r="A66" s="3" t="s">
        <v>50</v>
      </c>
      <c r="B66" s="3" t="s">
        <v>50</v>
      </c>
      <c r="C66" s="25">
        <v>0.18</v>
      </c>
      <c r="D66" s="3"/>
      <c r="E66" s="3"/>
      <c r="F66" s="3"/>
      <c r="G66" s="3"/>
      <c r="H66" s="3"/>
    </row>
    <row r="67" spans="1:8" ht="18" customHeight="1">
      <c r="A67" s="3" t="s">
        <v>43</v>
      </c>
      <c r="B67" s="3" t="s">
        <v>43</v>
      </c>
      <c r="C67" s="7">
        <f>IRR(D65:H65,0.15)</f>
        <v>0.17073735843549126</v>
      </c>
      <c r="E67" s="3"/>
      <c r="F67" s="3"/>
      <c r="G67" s="3"/>
      <c r="H67" s="3"/>
    </row>
    <row r="68" spans="1:8" ht="18" customHeight="1">
      <c r="A68" s="14" t="s">
        <v>44</v>
      </c>
      <c r="B68" s="14" t="s">
        <v>44</v>
      </c>
      <c r="C68" s="7">
        <f>(C49-0.05)/1.05</f>
        <v>0.17073735843621415</v>
      </c>
      <c r="E68" s="3"/>
      <c r="F68" s="3"/>
      <c r="G68" s="3"/>
      <c r="H68" s="3"/>
    </row>
    <row r="69" spans="1:8" ht="18" customHeight="1">
      <c r="A69" s="3" t="str">
        <f>CONCATENATE("VAN REAL","  ",C66)</f>
        <v>VAN REAL  0.18</v>
      </c>
      <c r="B69" s="3" t="s">
        <v>56</v>
      </c>
      <c r="C69" s="15">
        <f>(NPV(+C66,D65:H65))*(1+C66)</f>
        <v>-17.365493975724377</v>
      </c>
      <c r="E69" s="3"/>
      <c r="F69" s="3"/>
      <c r="G69" s="3"/>
      <c r="H69" s="3"/>
    </row>
    <row r="70" spans="1:8" ht="18" customHeight="1">
      <c r="A70" s="8"/>
      <c r="B70" s="8"/>
      <c r="C70" s="8"/>
      <c r="D70" s="8"/>
      <c r="E70" s="8"/>
      <c r="F70" s="8"/>
      <c r="G70" s="8"/>
      <c r="H70" s="8"/>
    </row>
    <row r="71" spans="1:8" ht="18" customHeight="1">
      <c r="A71" s="60" t="s">
        <v>51</v>
      </c>
      <c r="B71" s="60"/>
      <c r="C71" s="60"/>
      <c r="D71" s="60"/>
      <c r="E71" s="60"/>
      <c r="F71" s="60"/>
      <c r="G71" s="60"/>
      <c r="H71" s="60"/>
    </row>
    <row r="72" spans="1:8" ht="18" customHeight="1">
      <c r="A72" s="61" t="s">
        <v>21</v>
      </c>
      <c r="B72" s="61"/>
      <c r="C72" s="61"/>
      <c r="D72" s="61"/>
      <c r="E72" s="61"/>
      <c r="F72" s="61"/>
      <c r="G72" s="61"/>
      <c r="H72" s="61"/>
    </row>
    <row r="73" spans="1:8" ht="18" customHeight="1">
      <c r="A73" s="63" t="s">
        <v>45</v>
      </c>
      <c r="B73" s="63"/>
      <c r="C73" s="63"/>
      <c r="D73" s="63"/>
      <c r="E73" s="63"/>
      <c r="F73" s="63"/>
      <c r="G73" s="63"/>
      <c r="H73" s="63"/>
    </row>
    <row r="74" spans="1:8" ht="18" customHeight="1">
      <c r="A74" s="62" t="s">
        <v>8</v>
      </c>
      <c r="B74" s="62"/>
      <c r="C74" s="62"/>
      <c r="D74" s="62"/>
      <c r="E74" s="62"/>
      <c r="F74" s="62"/>
      <c r="G74" s="62"/>
      <c r="H74" s="62"/>
    </row>
    <row r="75" spans="1:8" ht="18" customHeight="1">
      <c r="A75" s="2" t="s">
        <v>9</v>
      </c>
      <c r="C75" s="2"/>
      <c r="D75" s="2">
        <v>0</v>
      </c>
      <c r="E75" s="2">
        <v>1</v>
      </c>
      <c r="F75" s="2">
        <v>2</v>
      </c>
      <c r="G75" s="2">
        <v>3</v>
      </c>
      <c r="H75" s="2">
        <v>4</v>
      </c>
    </row>
    <row r="76" spans="1:8" ht="18" customHeight="1">
      <c r="A76" s="3" t="s">
        <v>0</v>
      </c>
      <c r="B76" s="3" t="s">
        <v>0</v>
      </c>
      <c r="C76" s="3"/>
      <c r="D76" s="10"/>
      <c r="E76" s="10">
        <v>750</v>
      </c>
      <c r="F76" s="10">
        <v>750</v>
      </c>
      <c r="G76" s="10">
        <v>750</v>
      </c>
      <c r="H76" s="10">
        <v>750</v>
      </c>
    </row>
    <row r="77" spans="1:8" ht="18" customHeight="1">
      <c r="A77" s="3" t="s">
        <v>11</v>
      </c>
      <c r="B77" s="3" t="s">
        <v>11</v>
      </c>
      <c r="C77" s="3"/>
      <c r="D77" s="10"/>
      <c r="E77" s="10">
        <v>-250</v>
      </c>
      <c r="F77" s="10">
        <v>-250</v>
      </c>
      <c r="G77" s="10">
        <v>-250</v>
      </c>
      <c r="H77" s="10">
        <v>-250</v>
      </c>
    </row>
    <row r="78" spans="1:8" ht="18" customHeight="1">
      <c r="A78" s="3" t="s">
        <v>1</v>
      </c>
      <c r="B78" s="3" t="s">
        <v>1</v>
      </c>
      <c r="C78" s="3"/>
      <c r="D78" s="10"/>
      <c r="E78" s="10">
        <v>-250</v>
      </c>
      <c r="F78" s="10">
        <v>-250</v>
      </c>
      <c r="G78" s="10">
        <v>-250</v>
      </c>
      <c r="H78" s="10">
        <v>-250</v>
      </c>
    </row>
    <row r="79" spans="1:8" ht="18" customHeight="1">
      <c r="A79" s="5" t="s">
        <v>12</v>
      </c>
      <c r="B79" s="5" t="s">
        <v>12</v>
      </c>
      <c r="C79" s="5"/>
      <c r="D79" s="11"/>
      <c r="E79" s="11">
        <f>SUM(E76:E78)</f>
        <v>250</v>
      </c>
      <c r="F79" s="11">
        <f>SUM(F76:F78)</f>
        <v>250</v>
      </c>
      <c r="G79" s="11">
        <f>SUM(G76:G78)</f>
        <v>250</v>
      </c>
      <c r="H79" s="11">
        <f>SUM(H76:H78)</f>
        <v>250</v>
      </c>
    </row>
    <row r="80" spans="1:8" ht="18" customHeight="1">
      <c r="A80" s="3" t="s">
        <v>49</v>
      </c>
      <c r="B80" s="3" t="s">
        <v>49</v>
      </c>
      <c r="C80" s="3"/>
      <c r="D80" s="10"/>
      <c r="E80" s="10">
        <f>E79*0.31</f>
        <v>77.5</v>
      </c>
      <c r="F80" s="10">
        <f>F79*0.31</f>
        <v>77.5</v>
      </c>
      <c r="G80" s="10">
        <f>G79*0.31</f>
        <v>77.5</v>
      </c>
      <c r="H80" s="10">
        <f>H79*0.31</f>
        <v>77.5</v>
      </c>
    </row>
    <row r="81" spans="1:8" ht="18" customHeight="1">
      <c r="A81" s="5" t="s">
        <v>13</v>
      </c>
      <c r="B81" s="5" t="s">
        <v>13</v>
      </c>
      <c r="C81" s="5"/>
      <c r="D81" s="11"/>
      <c r="E81" s="11">
        <f>E79-E80</f>
        <v>172.5</v>
      </c>
      <c r="F81" s="11">
        <f>F79-F80</f>
        <v>172.5</v>
      </c>
      <c r="G81" s="11">
        <f>G79-G80</f>
        <v>172.5</v>
      </c>
      <c r="H81" s="11">
        <f>H79-H80</f>
        <v>172.5</v>
      </c>
    </row>
    <row r="82" spans="1:8" ht="18" customHeight="1">
      <c r="A82" s="3" t="s">
        <v>10</v>
      </c>
      <c r="B82" s="3" t="s">
        <v>10</v>
      </c>
      <c r="C82" s="3"/>
      <c r="D82" s="10">
        <v>-1000</v>
      </c>
      <c r="E82" s="10"/>
      <c r="F82" s="10"/>
      <c r="G82" s="10"/>
      <c r="H82" s="10"/>
    </row>
    <row r="83" spans="1:8" ht="18" customHeight="1">
      <c r="A83" s="3" t="s">
        <v>4</v>
      </c>
      <c r="B83" s="3" t="s">
        <v>4</v>
      </c>
      <c r="C83" s="3"/>
      <c r="D83" s="10"/>
      <c r="E83" s="10">
        <v>250</v>
      </c>
      <c r="F83" s="10">
        <v>250</v>
      </c>
      <c r="G83" s="10">
        <v>250</v>
      </c>
      <c r="H83" s="10">
        <v>250</v>
      </c>
    </row>
    <row r="84" spans="1:8" ht="18" customHeight="1">
      <c r="A84" s="5" t="s">
        <v>14</v>
      </c>
      <c r="B84" s="5" t="s">
        <v>14</v>
      </c>
      <c r="C84" s="5"/>
      <c r="D84" s="11">
        <f>SUM(D75:D83)</f>
        <v>-1000</v>
      </c>
      <c r="E84" s="11">
        <f>SUM(E81:E83)</f>
        <v>422.5</v>
      </c>
      <c r="F84" s="11">
        <f>SUM(F81:F83)</f>
        <v>422.5</v>
      </c>
      <c r="G84" s="11">
        <f>SUM(G81:G83)</f>
        <v>422.5</v>
      </c>
      <c r="H84" s="11">
        <f>SUM(H81:H83)</f>
        <v>422.5</v>
      </c>
    </row>
    <row r="85" spans="1:8" ht="18" customHeight="1">
      <c r="A85" s="3" t="s">
        <v>50</v>
      </c>
      <c r="B85" s="3" t="s">
        <v>50</v>
      </c>
      <c r="C85" s="25">
        <v>0.18</v>
      </c>
      <c r="D85" s="5"/>
      <c r="E85" s="5"/>
      <c r="F85" s="5"/>
      <c r="G85" s="5"/>
      <c r="H85" s="5"/>
    </row>
    <row r="86" spans="1:8" ht="18" customHeight="1">
      <c r="A86" s="3" t="s">
        <v>6</v>
      </c>
      <c r="B86" s="3" t="s">
        <v>6</v>
      </c>
      <c r="C86" s="7">
        <f>IRR(D84:H84,0.15)</f>
        <v>0.24875009465195907</v>
      </c>
      <c r="E86" s="3"/>
      <c r="F86" s="3"/>
      <c r="G86" s="3"/>
      <c r="H86" s="3"/>
    </row>
    <row r="87" spans="1:8" ht="18" customHeight="1">
      <c r="A87" s="3" t="str">
        <f>CONCATENATE("VAN ","  ",C85)</f>
        <v>VAN   0.18</v>
      </c>
      <c r="B87" s="3" t="s">
        <v>54</v>
      </c>
      <c r="C87" s="9">
        <f>(NPV(+C85,D84:H84))*(1+C85)</f>
        <v>136.55111249058285</v>
      </c>
      <c r="E87" s="3"/>
      <c r="F87" s="3"/>
      <c r="G87" s="3"/>
      <c r="H87" s="3"/>
    </row>
    <row r="88" spans="1:8" ht="18" customHeight="1">
      <c r="A88" s="8"/>
      <c r="B88" s="8"/>
      <c r="C88" s="8"/>
      <c r="D88" s="8"/>
      <c r="E88" s="8"/>
      <c r="F88" s="8"/>
      <c r="G88" s="8"/>
      <c r="H88" s="8"/>
    </row>
    <row r="89" spans="1:8" ht="18" customHeight="1">
      <c r="A89" s="64" t="s">
        <v>27</v>
      </c>
      <c r="B89" s="64"/>
      <c r="C89" s="64"/>
      <c r="D89" s="64"/>
      <c r="E89" s="64"/>
      <c r="F89" s="64"/>
      <c r="G89" s="64"/>
      <c r="H89" s="64"/>
    </row>
    <row r="90" spans="1:8" ht="18" customHeight="1">
      <c r="A90" s="63" t="s">
        <v>45</v>
      </c>
      <c r="B90" s="63"/>
      <c r="C90" s="63"/>
      <c r="D90" s="63"/>
      <c r="E90" s="63"/>
      <c r="F90" s="63"/>
      <c r="G90" s="63"/>
      <c r="H90" s="63"/>
    </row>
    <row r="91" spans="1:8" ht="18" customHeight="1">
      <c r="A91" s="62" t="s">
        <v>16</v>
      </c>
      <c r="B91" s="62"/>
      <c r="C91" s="62"/>
      <c r="D91" s="62"/>
      <c r="E91" s="62"/>
      <c r="F91" s="62"/>
      <c r="G91" s="62"/>
      <c r="H91" s="62"/>
    </row>
    <row r="92" spans="1:8" ht="18" customHeight="1">
      <c r="A92" s="2" t="s">
        <v>9</v>
      </c>
      <c r="C92" s="2"/>
      <c r="D92" s="2">
        <v>0</v>
      </c>
      <c r="E92" s="2">
        <v>1</v>
      </c>
      <c r="F92" s="2">
        <v>2</v>
      </c>
      <c r="G92" s="2">
        <v>3</v>
      </c>
      <c r="H92" s="2">
        <v>4</v>
      </c>
    </row>
    <row r="94" spans="1:8" ht="18" customHeight="1">
      <c r="A94" s="3" t="s">
        <v>0</v>
      </c>
      <c r="B94" s="3" t="s">
        <v>0</v>
      </c>
      <c r="C94" s="3"/>
      <c r="D94" s="10"/>
      <c r="E94" s="10">
        <f>750*POWER(1.1,1)</f>
        <v>825.0000000000001</v>
      </c>
      <c r="F94" s="10">
        <f>E94*POWER(1.1,1)</f>
        <v>907.5000000000002</v>
      </c>
      <c r="G94" s="10">
        <f>F94*POWER(1.1,1)</f>
        <v>998.2500000000003</v>
      </c>
      <c r="H94" s="10">
        <f>G94*POWER(1.1,1)</f>
        <v>1098.0750000000005</v>
      </c>
    </row>
    <row r="95" spans="1:8" ht="18" customHeight="1">
      <c r="A95" s="3" t="s">
        <v>11</v>
      </c>
      <c r="B95" s="3" t="s">
        <v>11</v>
      </c>
      <c r="C95" s="3"/>
      <c r="D95" s="10"/>
      <c r="E95" s="10">
        <f>-250*POWER(1.05,1)</f>
        <v>-262.5</v>
      </c>
      <c r="F95" s="10">
        <f>E95*POWER(1.05,1)</f>
        <v>-275.625</v>
      </c>
      <c r="G95" s="10">
        <f>F95*POWER(1.05,1)</f>
        <v>-289.40625</v>
      </c>
      <c r="H95" s="10">
        <f>G95*POWER(1.05,1)</f>
        <v>-303.87656250000003</v>
      </c>
    </row>
    <row r="96" spans="1:8" ht="18" customHeight="1">
      <c r="A96" s="3" t="s">
        <v>1</v>
      </c>
      <c r="B96" s="3" t="s">
        <v>1</v>
      </c>
      <c r="C96" s="3"/>
      <c r="D96" s="10"/>
      <c r="E96" s="10">
        <v>-250</v>
      </c>
      <c r="F96" s="10">
        <v>-250</v>
      </c>
      <c r="G96" s="10">
        <v>-250</v>
      </c>
      <c r="H96" s="10">
        <v>-250</v>
      </c>
    </row>
    <row r="97" spans="1:8" ht="18" customHeight="1">
      <c r="A97" s="5" t="s">
        <v>12</v>
      </c>
      <c r="B97" s="5" t="s">
        <v>12</v>
      </c>
      <c r="C97" s="5"/>
      <c r="D97" s="11"/>
      <c r="E97" s="11">
        <f>SUM(E94:E96)</f>
        <v>312.5000000000001</v>
      </c>
      <c r="F97" s="11">
        <f>SUM(F94:F96)</f>
        <v>381.8750000000002</v>
      </c>
      <c r="G97" s="11">
        <f>SUM(G94:G96)</f>
        <v>458.84375000000034</v>
      </c>
      <c r="H97" s="11">
        <f>SUM(H94:H96)</f>
        <v>544.1984375000004</v>
      </c>
    </row>
    <row r="98" spans="1:8" ht="18" customHeight="1">
      <c r="A98" s="3" t="s">
        <v>49</v>
      </c>
      <c r="B98" s="3" t="s">
        <v>49</v>
      </c>
      <c r="C98" s="3"/>
      <c r="D98" s="10"/>
      <c r="E98" s="10">
        <f>E97*0.31</f>
        <v>96.87500000000003</v>
      </c>
      <c r="F98" s="10">
        <f>F97*0.31</f>
        <v>118.38125000000007</v>
      </c>
      <c r="G98" s="10">
        <f>G97*0.31</f>
        <v>142.2415625000001</v>
      </c>
      <c r="H98" s="10">
        <f>H97*0.31</f>
        <v>168.70151562500013</v>
      </c>
    </row>
    <row r="99" spans="1:8" ht="18" customHeight="1">
      <c r="A99" s="5" t="s">
        <v>13</v>
      </c>
      <c r="B99" s="5" t="s">
        <v>13</v>
      </c>
      <c r="C99" s="5"/>
      <c r="D99" s="11"/>
      <c r="E99" s="11">
        <f>E97-E98</f>
        <v>215.62500000000009</v>
      </c>
      <c r="F99" s="11">
        <f>F97-F98</f>
        <v>263.49375000000015</v>
      </c>
      <c r="G99" s="11">
        <f>G97-G98</f>
        <v>316.60218750000024</v>
      </c>
      <c r="H99" s="11">
        <f>H97-H98</f>
        <v>375.4969218750003</v>
      </c>
    </row>
    <row r="100" spans="1:8" ht="18" customHeight="1">
      <c r="A100" s="3" t="s">
        <v>10</v>
      </c>
      <c r="B100" s="3" t="s">
        <v>10</v>
      </c>
      <c r="C100" s="3"/>
      <c r="D100" s="10">
        <v>-1000</v>
      </c>
      <c r="E100" s="10"/>
      <c r="F100" s="10"/>
      <c r="G100" s="10"/>
      <c r="H100" s="10"/>
    </row>
    <row r="101" spans="1:8" ht="18" customHeight="1">
      <c r="A101" s="3" t="s">
        <v>4</v>
      </c>
      <c r="B101" s="3" t="s">
        <v>4</v>
      </c>
      <c r="C101" s="3"/>
      <c r="D101" s="10"/>
      <c r="E101" s="10">
        <v>250</v>
      </c>
      <c r="F101" s="10">
        <v>250</v>
      </c>
      <c r="G101" s="10">
        <v>250</v>
      </c>
      <c r="H101" s="10">
        <v>250</v>
      </c>
    </row>
    <row r="102" spans="1:8" ht="18" customHeight="1">
      <c r="A102" s="5" t="s">
        <v>14</v>
      </c>
      <c r="B102" s="5" t="s">
        <v>14</v>
      </c>
      <c r="C102" s="5"/>
      <c r="D102" s="11">
        <f>SUM(D92:D101)</f>
        <v>-1000</v>
      </c>
      <c r="E102" s="11">
        <f>SUM(E99:E101)</f>
        <v>465.6250000000001</v>
      </c>
      <c r="F102" s="11">
        <f>SUM(F99:F101)</f>
        <v>513.4937500000001</v>
      </c>
      <c r="G102" s="11">
        <f>SUM(G99:G101)</f>
        <v>566.6021875000002</v>
      </c>
      <c r="H102" s="11">
        <f>SUM(H99:H101)</f>
        <v>625.4969218750002</v>
      </c>
    </row>
    <row r="103" spans="1:8" ht="18" customHeight="1">
      <c r="A103" s="3" t="s">
        <v>50</v>
      </c>
      <c r="B103" s="3" t="s">
        <v>50</v>
      </c>
      <c r="C103" s="25">
        <v>0.18</v>
      </c>
      <c r="D103" s="11"/>
      <c r="E103" s="11"/>
      <c r="F103" s="11"/>
      <c r="G103" s="11"/>
      <c r="H103" s="11"/>
    </row>
    <row r="104" spans="1:8" ht="18" customHeight="1">
      <c r="A104" s="3" t="s">
        <v>23</v>
      </c>
      <c r="B104" s="3" t="s">
        <v>23</v>
      </c>
      <c r="C104" s="7">
        <f>IRR(D102:H102,0.15)</f>
        <v>0.376963206102542</v>
      </c>
      <c r="E104" s="12"/>
      <c r="F104" s="12"/>
      <c r="G104" s="12"/>
      <c r="H104" s="12"/>
    </row>
    <row r="105" spans="1:8" ht="18" customHeight="1">
      <c r="A105" s="3" t="str">
        <f>CONCATENATE("VAN NOMINAL","  ",C103)</f>
        <v>VAN NOMINAL  0.18</v>
      </c>
      <c r="B105" s="3" t="s">
        <v>57</v>
      </c>
      <c r="C105" s="9">
        <f>(NPV(+C103,D102:H102))*(1+C103)</f>
        <v>430.85661124202346</v>
      </c>
      <c r="E105" s="3"/>
      <c r="F105" s="3"/>
      <c r="G105" s="3"/>
      <c r="H105" s="3"/>
    </row>
    <row r="106" spans="1:8" ht="18" customHeight="1">
      <c r="A106" s="8"/>
      <c r="B106" s="8"/>
      <c r="C106" s="8"/>
      <c r="D106" s="13"/>
      <c r="E106" s="8"/>
      <c r="F106" s="8"/>
      <c r="G106" s="8"/>
      <c r="H106" s="8"/>
    </row>
    <row r="107" spans="1:8" ht="18" customHeight="1">
      <c r="A107" s="62" t="s">
        <v>24</v>
      </c>
      <c r="B107" s="62"/>
      <c r="C107" s="62"/>
      <c r="D107" s="62"/>
      <c r="E107" s="62"/>
      <c r="F107" s="62"/>
      <c r="G107" s="62"/>
      <c r="H107" s="62"/>
    </row>
    <row r="108" spans="1:8" ht="18" customHeight="1">
      <c r="A108" s="2" t="s">
        <v>9</v>
      </c>
      <c r="C108" s="2"/>
      <c r="D108" s="2">
        <v>0</v>
      </c>
      <c r="E108" s="2">
        <v>1</v>
      </c>
      <c r="F108" s="2">
        <v>2</v>
      </c>
      <c r="G108" s="2">
        <v>3</v>
      </c>
      <c r="H108" s="2">
        <v>4</v>
      </c>
    </row>
    <row r="109" spans="1:8" ht="18" customHeight="1">
      <c r="A109" s="3" t="s">
        <v>0</v>
      </c>
      <c r="B109" s="3" t="s">
        <v>0</v>
      </c>
      <c r="C109" s="3"/>
      <c r="D109" s="10"/>
      <c r="E109" s="10">
        <f>E94*POWER(1.1,-E108)</f>
        <v>750.0000000000001</v>
      </c>
      <c r="F109" s="10">
        <f>F94*POWER(1.1,-F108)</f>
        <v>750.0000000000001</v>
      </c>
      <c r="G109" s="10">
        <f>G94*POWER(1.1,-G108)</f>
        <v>750</v>
      </c>
      <c r="H109" s="10">
        <f>H94*POWER(1.1,-H108)</f>
        <v>750.0000000000001</v>
      </c>
    </row>
    <row r="110" spans="1:8" ht="18" customHeight="1">
      <c r="A110" s="3" t="s">
        <v>11</v>
      </c>
      <c r="B110" s="3" t="s">
        <v>11</v>
      </c>
      <c r="C110" s="3"/>
      <c r="D110" s="10"/>
      <c r="E110" s="10">
        <f>E95*POWER(1.1,-E108)</f>
        <v>-238.63636363636363</v>
      </c>
      <c r="F110" s="10">
        <f>F95*POWER(1.1,-F108)</f>
        <v>-227.7892561983471</v>
      </c>
      <c r="G110" s="10">
        <f>G95*POWER(1.1,-G108)</f>
        <v>-217.43519909842217</v>
      </c>
      <c r="H110" s="10">
        <f>H95*POWER(1.1,-H108)</f>
        <v>-207.55178095758484</v>
      </c>
    </row>
    <row r="111" spans="1:8" ht="18" customHeight="1">
      <c r="A111" s="3" t="s">
        <v>1</v>
      </c>
      <c r="B111" s="3" t="s">
        <v>1</v>
      </c>
      <c r="C111" s="3"/>
      <c r="D111" s="10"/>
      <c r="E111" s="10">
        <v>-250</v>
      </c>
      <c r="F111" s="10">
        <v>-250</v>
      </c>
      <c r="G111" s="10">
        <v>-250</v>
      </c>
      <c r="H111" s="10">
        <v>-250</v>
      </c>
    </row>
    <row r="112" spans="1:8" ht="18" customHeight="1">
      <c r="A112" s="5" t="s">
        <v>12</v>
      </c>
      <c r="B112" s="5" t="s">
        <v>12</v>
      </c>
      <c r="C112" s="5"/>
      <c r="D112" s="11"/>
      <c r="E112" s="11">
        <f>SUM(E109:E111)</f>
        <v>261.3636363636365</v>
      </c>
      <c r="F112" s="11">
        <f>SUM(F109:F111)</f>
        <v>272.21074380165305</v>
      </c>
      <c r="G112" s="11">
        <f>SUM(G109:G111)</f>
        <v>282.5648009015779</v>
      </c>
      <c r="H112" s="11">
        <f>SUM(H109:H111)</f>
        <v>292.4482190424153</v>
      </c>
    </row>
    <row r="113" spans="1:8" ht="18" customHeight="1">
      <c r="A113" s="3" t="s">
        <v>49</v>
      </c>
      <c r="B113" s="3" t="s">
        <v>49</v>
      </c>
      <c r="C113" s="3"/>
      <c r="D113" s="10"/>
      <c r="E113" s="10">
        <f>E98*POWER(1.1,-E108)</f>
        <v>88.06818181818184</v>
      </c>
      <c r="F113" s="10">
        <f>F98*POWER(1.1,-F108)</f>
        <v>97.83574380165294</v>
      </c>
      <c r="G113" s="10">
        <f>G98*POWER(1.1,-G108)</f>
        <v>106.86819120961687</v>
      </c>
      <c r="H113" s="10">
        <f>H98*POWER(1.1,-H108)</f>
        <v>115.22540511235577</v>
      </c>
    </row>
    <row r="114" spans="1:8" ht="18" customHeight="1">
      <c r="A114" s="5" t="s">
        <v>13</v>
      </c>
      <c r="B114" s="5" t="s">
        <v>13</v>
      </c>
      <c r="C114" s="5"/>
      <c r="D114" s="11"/>
      <c r="E114" s="11">
        <f>E112-E113</f>
        <v>173.29545454545465</v>
      </c>
      <c r="F114" s="11">
        <f>F112-F113</f>
        <v>174.3750000000001</v>
      </c>
      <c r="G114" s="11">
        <f>G112-G113</f>
        <v>175.69660969196102</v>
      </c>
      <c r="H114" s="11">
        <f>H112-H113</f>
        <v>177.22281393005954</v>
      </c>
    </row>
    <row r="115" spans="1:8" ht="18" customHeight="1">
      <c r="A115" s="3" t="s">
        <v>10</v>
      </c>
      <c r="B115" s="3" t="s">
        <v>10</v>
      </c>
      <c r="C115" s="3"/>
      <c r="D115" s="10">
        <v>-1000</v>
      </c>
      <c r="E115" s="10"/>
      <c r="F115" s="10"/>
      <c r="G115" s="10"/>
      <c r="H115" s="10"/>
    </row>
    <row r="116" spans="1:8" ht="18" customHeight="1">
      <c r="A116" s="3" t="s">
        <v>4</v>
      </c>
      <c r="B116" s="3" t="s">
        <v>4</v>
      </c>
      <c r="C116" s="3"/>
      <c r="D116" s="10"/>
      <c r="E116" s="10">
        <v>250</v>
      </c>
      <c r="F116" s="10">
        <v>250</v>
      </c>
      <c r="G116" s="10">
        <v>250</v>
      </c>
      <c r="H116" s="10">
        <v>250</v>
      </c>
    </row>
    <row r="117" spans="1:8" ht="18" customHeight="1">
      <c r="A117" s="5" t="s">
        <v>14</v>
      </c>
      <c r="B117" s="5" t="s">
        <v>14</v>
      </c>
      <c r="C117" s="5"/>
      <c r="D117" s="11">
        <f>SUM(D108:D116)</f>
        <v>-1000</v>
      </c>
      <c r="E117" s="11">
        <f>SUM(E114:E116)</f>
        <v>423.2954545454546</v>
      </c>
      <c r="F117" s="11">
        <f>SUM(F114:F116)</f>
        <v>424.3750000000001</v>
      </c>
      <c r="G117" s="11">
        <f>SUM(G114:G116)</f>
        <v>425.69660969196104</v>
      </c>
      <c r="H117" s="11">
        <f>SUM(H114:H116)</f>
        <v>427.22281393005954</v>
      </c>
    </row>
    <row r="118" spans="1:8" ht="18" customHeight="1">
      <c r="A118" s="3" t="s">
        <v>50</v>
      </c>
      <c r="B118" s="3" t="s">
        <v>50</v>
      </c>
      <c r="C118" s="25">
        <v>0.18</v>
      </c>
      <c r="D118" s="3"/>
      <c r="E118" s="3"/>
      <c r="F118" s="3"/>
      <c r="G118" s="3"/>
      <c r="H118" s="3"/>
    </row>
    <row r="119" spans="1:8" ht="18" customHeight="1">
      <c r="A119" s="3" t="s">
        <v>43</v>
      </c>
      <c r="B119" s="3" t="s">
        <v>43</v>
      </c>
      <c r="C119" s="7">
        <f>IRR(D117:H117,0.15)</f>
        <v>0.2517847328204927</v>
      </c>
      <c r="E119" s="3"/>
      <c r="F119" s="3"/>
      <c r="G119" s="3"/>
      <c r="H119" s="3"/>
    </row>
    <row r="120" spans="1:8" ht="18" customHeight="1">
      <c r="A120" s="14" t="s">
        <v>44</v>
      </c>
      <c r="B120" s="14" t="s">
        <v>44</v>
      </c>
      <c r="C120" s="7">
        <f>(C104-0.1)/1.1</f>
        <v>0.2517847328204927</v>
      </c>
      <c r="E120" s="3"/>
      <c r="F120" s="3"/>
      <c r="G120" s="3"/>
      <c r="H120" s="3"/>
    </row>
    <row r="121" spans="1:8" ht="18" customHeight="1">
      <c r="A121" s="3" t="str">
        <f>CONCATENATE("VAN REAL","  ",C118)</f>
        <v>VAN REAL  0.18</v>
      </c>
      <c r="B121" s="3" t="s">
        <v>58</v>
      </c>
      <c r="C121" s="9">
        <f>(NPV(+C118,D117:H117))*(1+C118)</f>
        <v>142.95335254892817</v>
      </c>
      <c r="E121" s="3"/>
      <c r="F121" s="3"/>
      <c r="G121" s="3"/>
      <c r="H121" s="3"/>
    </row>
    <row r="122" spans="1:8" ht="18" customHeight="1">
      <c r="A122" s="8"/>
      <c r="B122" s="8"/>
      <c r="C122" s="8"/>
      <c r="D122" s="8"/>
      <c r="E122" s="8"/>
      <c r="F122" s="8"/>
      <c r="G122" s="8"/>
      <c r="H122" s="8"/>
    </row>
    <row r="123" spans="1:8" ht="18" customHeight="1">
      <c r="A123" s="64" t="s">
        <v>28</v>
      </c>
      <c r="B123" s="64"/>
      <c r="C123" s="64"/>
      <c r="D123" s="64"/>
      <c r="E123" s="64"/>
      <c r="F123" s="64"/>
      <c r="G123" s="64"/>
      <c r="H123" s="64"/>
    </row>
    <row r="124" spans="1:8" ht="18" customHeight="1">
      <c r="A124" s="65" t="s">
        <v>26</v>
      </c>
      <c r="B124" s="65"/>
      <c r="C124" s="65"/>
      <c r="D124" s="65"/>
      <c r="E124" s="65"/>
      <c r="F124" s="65"/>
      <c r="G124" s="65"/>
      <c r="H124" s="65"/>
    </row>
    <row r="125" spans="1:8" ht="18" customHeight="1">
      <c r="A125" s="63" t="s">
        <v>45</v>
      </c>
      <c r="B125" s="63"/>
      <c r="C125" s="63"/>
      <c r="D125" s="63"/>
      <c r="E125" s="63"/>
      <c r="F125" s="63"/>
      <c r="G125" s="63"/>
      <c r="H125" s="63"/>
    </row>
    <row r="126" spans="1:8" ht="18" customHeight="1">
      <c r="A126" s="62" t="s">
        <v>20</v>
      </c>
      <c r="B126" s="62"/>
      <c r="C126" s="62"/>
      <c r="D126" s="62"/>
      <c r="E126" s="62"/>
      <c r="F126" s="62"/>
      <c r="G126" s="62"/>
      <c r="H126" s="62"/>
    </row>
    <row r="127" spans="1:8" ht="18" customHeight="1">
      <c r="A127" s="2" t="s">
        <v>9</v>
      </c>
      <c r="C127" s="2"/>
      <c r="D127" s="2">
        <v>0</v>
      </c>
      <c r="E127" s="2">
        <v>1</v>
      </c>
      <c r="F127" s="2">
        <v>2</v>
      </c>
      <c r="G127" s="2">
        <v>3</v>
      </c>
      <c r="H127" s="2">
        <v>4</v>
      </c>
    </row>
    <row r="128" spans="1:8" ht="18" customHeight="1">
      <c r="A128" s="3" t="s">
        <v>0</v>
      </c>
      <c r="B128" s="3" t="s">
        <v>0</v>
      </c>
      <c r="C128" s="3"/>
      <c r="D128" s="16"/>
      <c r="E128" s="16">
        <f>E109*POWER(1.05,-E127)</f>
        <v>714.2857142857143</v>
      </c>
      <c r="F128" s="16">
        <f>F109*POWER(1.05,-F127)</f>
        <v>680.2721088435375</v>
      </c>
      <c r="G128" s="16">
        <f>G109*POWER(1.05,-G127)</f>
        <v>647.878198898607</v>
      </c>
      <c r="H128" s="16">
        <f>H109*POWER(1.05,-H127)</f>
        <v>617.0268560939115</v>
      </c>
    </row>
    <row r="129" spans="1:8" ht="18" customHeight="1">
      <c r="A129" s="3" t="s">
        <v>11</v>
      </c>
      <c r="B129" s="3" t="s">
        <v>11</v>
      </c>
      <c r="C129" s="3"/>
      <c r="D129" s="16"/>
      <c r="E129" s="16">
        <f>E110*POWER(1.05,-E127)</f>
        <v>-227.27272727272725</v>
      </c>
      <c r="F129" s="16">
        <f>F110*POWER(1.05,-F127)</f>
        <v>-206.61157024793386</v>
      </c>
      <c r="G129" s="16">
        <f>G110*POWER(1.05,-G127)</f>
        <v>-187.82870022539436</v>
      </c>
      <c r="H129" s="16">
        <f>H110*POWER(1.05,-H127)</f>
        <v>-170.75336384126766</v>
      </c>
    </row>
    <row r="130" spans="1:8" ht="18" customHeight="1">
      <c r="A130" s="3" t="s">
        <v>1</v>
      </c>
      <c r="B130" s="3" t="s">
        <v>1</v>
      </c>
      <c r="C130" s="3"/>
      <c r="D130" s="16"/>
      <c r="E130" s="16">
        <v>-250</v>
      </c>
      <c r="F130" s="16">
        <v>-250</v>
      </c>
      <c r="G130" s="16">
        <v>-250</v>
      </c>
      <c r="H130" s="16">
        <v>-250</v>
      </c>
    </row>
    <row r="131" spans="1:8" ht="18" customHeight="1">
      <c r="A131" s="5" t="s">
        <v>12</v>
      </c>
      <c r="B131" s="5" t="s">
        <v>12</v>
      </c>
      <c r="C131" s="5"/>
      <c r="D131" s="17"/>
      <c r="E131" s="17">
        <f>SUM(E128:E130)</f>
        <v>237.01298701298708</v>
      </c>
      <c r="F131" s="17">
        <f>SUM(F128:F130)</f>
        <v>223.6605385956036</v>
      </c>
      <c r="G131" s="17">
        <f>SUM(G128:G130)</f>
        <v>210.04949867321267</v>
      </c>
      <c r="H131" s="17">
        <f>SUM(H128:H130)</f>
        <v>196.2734922526439</v>
      </c>
    </row>
    <row r="132" spans="1:8" ht="18" customHeight="1">
      <c r="A132" s="3" t="s">
        <v>49</v>
      </c>
      <c r="B132" s="3" t="s">
        <v>49</v>
      </c>
      <c r="C132" s="3"/>
      <c r="D132" s="16"/>
      <c r="E132" s="16">
        <f>E113*POWER(1.05,-E127)</f>
        <v>83.8744588744589</v>
      </c>
      <c r="F132" s="16">
        <f>F113*POWER(1.05,-F127)</f>
        <v>88.73990367496864</v>
      </c>
      <c r="G132" s="16">
        <f>G113*POWER(1.05,-G127)</f>
        <v>92.31676165391804</v>
      </c>
      <c r="H132" s="16">
        <f>H113*POWER(1.05,-H127)</f>
        <v>94.79622594483226</v>
      </c>
    </row>
    <row r="133" spans="1:8" ht="18" customHeight="1">
      <c r="A133" s="5" t="s">
        <v>13</v>
      </c>
      <c r="B133" s="5" t="s">
        <v>13</v>
      </c>
      <c r="C133" s="5"/>
      <c r="D133" s="42"/>
      <c r="E133" s="42">
        <f>E131-E132</f>
        <v>153.1385281385282</v>
      </c>
      <c r="F133" s="42">
        <f>F131-F132</f>
        <v>134.92063492063497</v>
      </c>
      <c r="G133" s="42">
        <f>G131-G132</f>
        <v>117.73273701929463</v>
      </c>
      <c r="H133" s="42">
        <f>H131-H132</f>
        <v>101.47726630781165</v>
      </c>
    </row>
    <row r="134" spans="1:8" ht="18" customHeight="1">
      <c r="A134" s="3" t="s">
        <v>10</v>
      </c>
      <c r="B134" s="3" t="s">
        <v>10</v>
      </c>
      <c r="C134" s="3"/>
      <c r="D134" s="16">
        <v>-1000</v>
      </c>
      <c r="E134" s="16"/>
      <c r="F134" s="16"/>
      <c r="G134" s="16"/>
      <c r="H134" s="16"/>
    </row>
    <row r="135" spans="1:8" ht="18" customHeight="1">
      <c r="A135" s="3" t="s">
        <v>4</v>
      </c>
      <c r="B135" s="3" t="s">
        <v>4</v>
      </c>
      <c r="C135" s="3"/>
      <c r="D135" s="16"/>
      <c r="E135" s="16">
        <v>250</v>
      </c>
      <c r="F135" s="16">
        <v>250</v>
      </c>
      <c r="G135" s="16">
        <v>250</v>
      </c>
      <c r="H135" s="16">
        <v>250</v>
      </c>
    </row>
    <row r="136" spans="1:8" ht="18" customHeight="1">
      <c r="A136" s="5" t="s">
        <v>14</v>
      </c>
      <c r="B136" s="5" t="s">
        <v>14</v>
      </c>
      <c r="C136" s="5"/>
      <c r="D136" s="17">
        <f>SUM(D127:D135)</f>
        <v>-1000</v>
      </c>
      <c r="E136" s="17">
        <f>SUM(E133:E135)</f>
        <v>403.13852813852816</v>
      </c>
      <c r="F136" s="17">
        <f>SUM(F133:F135)</f>
        <v>384.92063492063494</v>
      </c>
      <c r="G136" s="17">
        <f>SUM(G133:G135)</f>
        <v>367.73273701929463</v>
      </c>
      <c r="H136" s="17">
        <f>SUM(H133:H135)</f>
        <v>351.47726630781165</v>
      </c>
    </row>
    <row r="137" spans="1:8" ht="18" customHeight="1">
      <c r="A137" s="3" t="s">
        <v>50</v>
      </c>
      <c r="B137" s="3" t="s">
        <v>50</v>
      </c>
      <c r="C137" s="25">
        <v>0.18</v>
      </c>
      <c r="D137" s="3"/>
      <c r="E137" s="3"/>
      <c r="F137" s="3"/>
      <c r="G137" s="3"/>
      <c r="H137" s="3"/>
    </row>
    <row r="138" spans="1:8" ht="18" customHeight="1">
      <c r="A138" s="3" t="s">
        <v>43</v>
      </c>
      <c r="B138" s="3" t="s">
        <v>43</v>
      </c>
      <c r="C138" s="7">
        <f>IRR(D136:H136,0.15)</f>
        <v>0.1921759360195164</v>
      </c>
      <c r="E138" s="3"/>
      <c r="F138" s="3"/>
      <c r="G138" s="3"/>
      <c r="H138" s="3"/>
    </row>
    <row r="139" spans="1:8" ht="18" customHeight="1">
      <c r="A139" s="14" t="s">
        <v>44</v>
      </c>
      <c r="B139" s="14" t="s">
        <v>44</v>
      </c>
      <c r="C139" s="7">
        <f>(C119-0.05)/1.05</f>
        <v>0.19217593601951685</v>
      </c>
      <c r="E139" s="3"/>
      <c r="F139" s="3"/>
      <c r="G139" s="3"/>
      <c r="H139" s="3"/>
    </row>
    <row r="140" spans="1:8" ht="18" customHeight="1">
      <c r="A140" s="3" t="str">
        <f>CONCATENATE("VAN REAL","  ",C137)</f>
        <v>VAN REAL  0.18</v>
      </c>
      <c r="B140" s="3" t="s">
        <v>58</v>
      </c>
      <c r="C140" s="15">
        <f>(NPV(+C137,D136:H136))*(1+C137)</f>
        <v>23.188387625497484</v>
      </c>
      <c r="E140" s="3"/>
      <c r="F140" s="3"/>
      <c r="G140" s="3"/>
      <c r="H140" s="3"/>
    </row>
    <row r="141" spans="1:8" ht="18" customHeight="1">
      <c r="A141" s="8"/>
      <c r="B141" s="8"/>
      <c r="C141" s="8"/>
      <c r="D141" s="18"/>
      <c r="E141" s="8"/>
      <c r="F141" s="8"/>
      <c r="G141" s="8"/>
      <c r="H141" s="8"/>
    </row>
    <row r="142" spans="1:8" ht="18" customHeight="1">
      <c r="A142" s="60" t="s">
        <v>52</v>
      </c>
      <c r="B142" s="60"/>
      <c r="C142" s="60"/>
      <c r="D142" s="60"/>
      <c r="E142" s="60"/>
      <c r="F142" s="60"/>
      <c r="G142" s="60"/>
      <c r="H142" s="60"/>
    </row>
    <row r="143" spans="1:8" ht="18" customHeight="1">
      <c r="A143" s="61" t="s">
        <v>21</v>
      </c>
      <c r="B143" s="61"/>
      <c r="C143" s="61"/>
      <c r="D143" s="61"/>
      <c r="E143" s="61"/>
      <c r="F143" s="61"/>
      <c r="G143" s="61"/>
      <c r="H143" s="61"/>
    </row>
    <row r="144" spans="1:8" ht="18" customHeight="1">
      <c r="A144" s="63" t="s">
        <v>45</v>
      </c>
      <c r="B144" s="63"/>
      <c r="C144" s="63"/>
      <c r="D144" s="63"/>
      <c r="E144" s="63"/>
      <c r="F144" s="63"/>
      <c r="G144" s="63"/>
      <c r="H144" s="63"/>
    </row>
    <row r="145" spans="1:8" ht="18" customHeight="1">
      <c r="A145" s="62" t="s">
        <v>8</v>
      </c>
      <c r="B145" s="62"/>
      <c r="C145" s="62"/>
      <c r="D145" s="62"/>
      <c r="E145" s="62"/>
      <c r="F145" s="62"/>
      <c r="G145" s="62"/>
      <c r="H145" s="62"/>
    </row>
    <row r="146" spans="1:8" ht="18" customHeight="1">
      <c r="A146" s="2" t="s">
        <v>9</v>
      </c>
      <c r="C146" s="2"/>
      <c r="D146" s="2">
        <v>0</v>
      </c>
      <c r="E146" s="2">
        <v>1</v>
      </c>
      <c r="F146" s="2">
        <v>2</v>
      </c>
      <c r="G146" s="2">
        <v>3</v>
      </c>
      <c r="H146" s="2">
        <v>4</v>
      </c>
    </row>
    <row r="147" spans="1:8" ht="18" customHeight="1">
      <c r="A147" s="3" t="s">
        <v>0</v>
      </c>
      <c r="B147" s="3" t="s">
        <v>0</v>
      </c>
      <c r="C147" s="3"/>
      <c r="D147" s="10"/>
      <c r="E147" s="10">
        <v>750</v>
      </c>
      <c r="F147" s="10">
        <v>750</v>
      </c>
      <c r="G147" s="10">
        <v>750</v>
      </c>
      <c r="H147" s="10">
        <v>750</v>
      </c>
    </row>
    <row r="148" spans="1:8" ht="18" customHeight="1">
      <c r="A148" s="3" t="s">
        <v>11</v>
      </c>
      <c r="B148" s="3" t="s">
        <v>11</v>
      </c>
      <c r="C148" s="3"/>
      <c r="D148" s="10"/>
      <c r="E148" s="10">
        <v>-250</v>
      </c>
      <c r="F148" s="10">
        <v>-250</v>
      </c>
      <c r="G148" s="10">
        <v>-250</v>
      </c>
      <c r="H148" s="10">
        <v>-250</v>
      </c>
    </row>
    <row r="149" spans="1:8" ht="18" customHeight="1">
      <c r="A149" s="3" t="s">
        <v>1</v>
      </c>
      <c r="B149" s="3" t="s">
        <v>1</v>
      </c>
      <c r="C149" s="3"/>
      <c r="D149" s="10"/>
      <c r="E149" s="10">
        <v>-250</v>
      </c>
      <c r="F149" s="10">
        <v>-250</v>
      </c>
      <c r="G149" s="10">
        <v>-250</v>
      </c>
      <c r="H149" s="10">
        <v>-250</v>
      </c>
    </row>
    <row r="150" spans="1:8" ht="18" customHeight="1">
      <c r="A150" s="5" t="s">
        <v>12</v>
      </c>
      <c r="B150" s="5" t="s">
        <v>12</v>
      </c>
      <c r="C150" s="5"/>
      <c r="D150" s="11"/>
      <c r="E150" s="11">
        <f>SUM(E147:E149)</f>
        <v>250</v>
      </c>
      <c r="F150" s="11">
        <f>SUM(F147:F149)</f>
        <v>250</v>
      </c>
      <c r="G150" s="11">
        <f>SUM(G147:G149)</f>
        <v>250</v>
      </c>
      <c r="H150" s="11">
        <f>SUM(H147:H149)</f>
        <v>250</v>
      </c>
    </row>
    <row r="151" spans="1:8" ht="18" customHeight="1">
      <c r="A151" s="3" t="s">
        <v>49</v>
      </c>
      <c r="B151" s="3" t="s">
        <v>49</v>
      </c>
      <c r="C151" s="3"/>
      <c r="D151" s="10"/>
      <c r="E151" s="10">
        <f>E150*0.31</f>
        <v>77.5</v>
      </c>
      <c r="F151" s="10">
        <f>F150*0.31</f>
        <v>77.5</v>
      </c>
      <c r="G151" s="10">
        <f>G150*0.31</f>
        <v>77.5</v>
      </c>
      <c r="H151" s="10">
        <f>H150*0.31</f>
        <v>77.5</v>
      </c>
    </row>
    <row r="152" spans="1:8" ht="18" customHeight="1">
      <c r="A152" s="5" t="s">
        <v>13</v>
      </c>
      <c r="B152" s="5" t="s">
        <v>13</v>
      </c>
      <c r="C152" s="5"/>
      <c r="D152" s="11"/>
      <c r="E152" s="11">
        <f>E150-E151</f>
        <v>172.5</v>
      </c>
      <c r="F152" s="11">
        <f>F150-F151</f>
        <v>172.5</v>
      </c>
      <c r="G152" s="11">
        <f>G150-G151</f>
        <v>172.5</v>
      </c>
      <c r="H152" s="11">
        <f>H150-H151</f>
        <v>172.5</v>
      </c>
    </row>
    <row r="153" spans="1:8" ht="18" customHeight="1">
      <c r="A153" s="3" t="s">
        <v>10</v>
      </c>
      <c r="B153" s="3" t="s">
        <v>10</v>
      </c>
      <c r="C153" s="3"/>
      <c r="D153" s="10">
        <v>-1000</v>
      </c>
      <c r="E153" s="11"/>
      <c r="F153" s="11"/>
      <c r="G153" s="11"/>
      <c r="H153" s="11"/>
    </row>
    <row r="154" spans="1:8" ht="18" customHeight="1">
      <c r="A154" s="3" t="s">
        <v>4</v>
      </c>
      <c r="B154" s="3" t="s">
        <v>4</v>
      </c>
      <c r="C154" s="3"/>
      <c r="D154" s="10"/>
      <c r="E154" s="10">
        <v>250</v>
      </c>
      <c r="F154" s="10">
        <v>250</v>
      </c>
      <c r="G154" s="10">
        <v>250</v>
      </c>
      <c r="H154" s="10">
        <v>250</v>
      </c>
    </row>
    <row r="155" spans="1:8" ht="18" customHeight="1">
      <c r="A155" s="5" t="s">
        <v>14</v>
      </c>
      <c r="B155" s="5" t="s">
        <v>14</v>
      </c>
      <c r="C155" s="5"/>
      <c r="D155" s="11">
        <f>SUM(D146:D154)</f>
        <v>-1000</v>
      </c>
      <c r="E155" s="11">
        <f>SUM(E152:E154)</f>
        <v>422.5</v>
      </c>
      <c r="F155" s="11">
        <f>SUM(F152:F154)</f>
        <v>422.5</v>
      </c>
      <c r="G155" s="11">
        <f>SUM(G152:G154)</f>
        <v>422.5</v>
      </c>
      <c r="H155" s="11">
        <f>SUM(H152:H154)</f>
        <v>422.5</v>
      </c>
    </row>
    <row r="156" spans="1:8" ht="18" customHeight="1">
      <c r="A156" s="3" t="s">
        <v>50</v>
      </c>
      <c r="B156" s="3" t="s">
        <v>50</v>
      </c>
      <c r="C156" s="25">
        <v>0.18</v>
      </c>
      <c r="D156" s="5"/>
      <c r="E156" s="5"/>
      <c r="F156" s="5"/>
      <c r="G156" s="5"/>
      <c r="H156" s="5"/>
    </row>
    <row r="157" spans="1:8" ht="18" customHeight="1">
      <c r="A157" s="3" t="s">
        <v>6</v>
      </c>
      <c r="B157" s="3" t="s">
        <v>6</v>
      </c>
      <c r="C157" s="7">
        <f>IRR(D155:H155,0.15)</f>
        <v>0.24875009465195907</v>
      </c>
      <c r="E157" s="3"/>
      <c r="F157" s="3"/>
      <c r="G157" s="3"/>
      <c r="H157" s="3"/>
    </row>
    <row r="158" spans="1:8" ht="18" customHeight="1">
      <c r="A158" s="3" t="str">
        <f>CONCATENATE("VAN ","  ",C156)</f>
        <v>VAN   0.18</v>
      </c>
      <c r="B158" s="3" t="s">
        <v>54</v>
      </c>
      <c r="C158" s="9">
        <f>(NPV(+C156,D155:H155))*(1+C156)</f>
        <v>136.55111249058285</v>
      </c>
      <c r="E158" s="3"/>
      <c r="F158" s="3"/>
      <c r="G158" s="3"/>
      <c r="H158" s="3"/>
    </row>
    <row r="159" spans="1:8" ht="18" customHeight="1">
      <c r="A159" s="8"/>
      <c r="B159" s="8"/>
      <c r="C159" s="8"/>
      <c r="D159" s="8"/>
      <c r="E159" s="8"/>
      <c r="F159" s="8"/>
      <c r="G159" s="8"/>
      <c r="H159" s="8"/>
    </row>
    <row r="160" spans="1:8" ht="18" customHeight="1">
      <c r="A160" s="64" t="s">
        <v>22</v>
      </c>
      <c r="B160" s="64"/>
      <c r="C160" s="64"/>
      <c r="D160" s="64"/>
      <c r="E160" s="64"/>
      <c r="F160" s="64"/>
      <c r="G160" s="64"/>
      <c r="H160" s="64"/>
    </row>
    <row r="161" spans="1:8" ht="18" customHeight="1">
      <c r="A161" s="63" t="s">
        <v>45</v>
      </c>
      <c r="B161" s="63"/>
      <c r="C161" s="63"/>
      <c r="D161" s="63"/>
      <c r="E161" s="63"/>
      <c r="F161" s="63"/>
      <c r="G161" s="63"/>
      <c r="H161" s="63"/>
    </row>
    <row r="162" spans="1:8" ht="18" customHeight="1">
      <c r="A162" s="62" t="s">
        <v>16</v>
      </c>
      <c r="B162" s="62"/>
      <c r="C162" s="62"/>
      <c r="D162" s="62"/>
      <c r="E162" s="62"/>
      <c r="F162" s="62"/>
      <c r="G162" s="62"/>
      <c r="H162" s="62"/>
    </row>
    <row r="163" spans="1:8" ht="18" customHeight="1">
      <c r="A163" s="2" t="s">
        <v>9</v>
      </c>
      <c r="C163" s="2"/>
      <c r="D163" s="2">
        <v>0</v>
      </c>
      <c r="E163" s="2">
        <v>1</v>
      </c>
      <c r="F163" s="2">
        <v>2</v>
      </c>
      <c r="G163" s="2">
        <v>3</v>
      </c>
      <c r="H163" s="2">
        <v>4</v>
      </c>
    </row>
    <row r="164" spans="1:8" ht="18" customHeight="1">
      <c r="A164" s="3" t="s">
        <v>0</v>
      </c>
      <c r="B164" s="3" t="s">
        <v>0</v>
      </c>
      <c r="C164" s="3"/>
      <c r="D164" s="10"/>
      <c r="E164" s="10">
        <f>750*POWER(1.1,1)</f>
        <v>825.0000000000001</v>
      </c>
      <c r="F164" s="10">
        <f>E164*POWER(1.1,1)</f>
        <v>907.5000000000002</v>
      </c>
      <c r="G164" s="10">
        <f>F164*POWER(1.1,1)</f>
        <v>998.2500000000003</v>
      </c>
      <c r="H164" s="10">
        <f>G164*POWER(1.1,1)</f>
        <v>1098.0750000000005</v>
      </c>
    </row>
    <row r="165" spans="1:8" ht="18" customHeight="1">
      <c r="A165" s="3" t="s">
        <v>11</v>
      </c>
      <c r="B165" s="3" t="s">
        <v>11</v>
      </c>
      <c r="C165" s="3"/>
      <c r="D165" s="10"/>
      <c r="E165" s="10">
        <f>-250*POWER(1.15,1)</f>
        <v>-287.5</v>
      </c>
      <c r="F165" s="10">
        <f>E165*POWER(1.15,1)</f>
        <v>-330.625</v>
      </c>
      <c r="G165" s="10">
        <f>F165*POWER(1.15,1)</f>
        <v>-380.21874999999994</v>
      </c>
      <c r="H165" s="10">
        <f>G165*POWER(1.15,1)</f>
        <v>-437.2515624999999</v>
      </c>
    </row>
    <row r="166" spans="1:8" ht="18" customHeight="1">
      <c r="A166" s="3" t="s">
        <v>1</v>
      </c>
      <c r="B166" s="3" t="s">
        <v>1</v>
      </c>
      <c r="C166" s="3"/>
      <c r="D166" s="10"/>
      <c r="E166" s="10">
        <v>-250</v>
      </c>
      <c r="F166" s="10">
        <v>-250</v>
      </c>
      <c r="G166" s="10">
        <v>-250</v>
      </c>
      <c r="H166" s="10">
        <v>-250</v>
      </c>
    </row>
    <row r="167" spans="1:8" ht="18" customHeight="1">
      <c r="A167" s="5" t="s">
        <v>12</v>
      </c>
      <c r="B167" s="5" t="s">
        <v>12</v>
      </c>
      <c r="C167" s="5"/>
      <c r="D167" s="11"/>
      <c r="E167" s="11">
        <f>SUM(E164:E166)</f>
        <v>287.5000000000001</v>
      </c>
      <c r="F167" s="11">
        <f>SUM(F164:F166)</f>
        <v>326.8750000000002</v>
      </c>
      <c r="G167" s="11">
        <f>SUM(G164:G166)</f>
        <v>368.03125000000045</v>
      </c>
      <c r="H167" s="11">
        <f>SUM(H164:H166)</f>
        <v>410.82343750000064</v>
      </c>
    </row>
    <row r="168" spans="1:8" ht="18" customHeight="1">
      <c r="A168" s="3" t="s">
        <v>49</v>
      </c>
      <c r="B168" s="3" t="s">
        <v>49</v>
      </c>
      <c r="C168" s="3"/>
      <c r="D168" s="10"/>
      <c r="E168" s="10">
        <f>E167*0.31</f>
        <v>89.12500000000003</v>
      </c>
      <c r="F168" s="10">
        <f>F167*0.31</f>
        <v>101.33125000000007</v>
      </c>
      <c r="G168" s="10">
        <f>G167*0.31</f>
        <v>114.08968750000014</v>
      </c>
      <c r="H168" s="10">
        <f>H167*0.31</f>
        <v>127.3552656250002</v>
      </c>
    </row>
    <row r="169" spans="1:8" ht="18" customHeight="1">
      <c r="A169" s="5" t="s">
        <v>13</v>
      </c>
      <c r="B169" s="5" t="s">
        <v>13</v>
      </c>
      <c r="C169" s="5"/>
      <c r="D169" s="11"/>
      <c r="E169" s="11">
        <f>E167-E168</f>
        <v>198.37500000000009</v>
      </c>
      <c r="F169" s="11">
        <f>F167-F168</f>
        <v>225.54375000000016</v>
      </c>
      <c r="G169" s="11">
        <f>G167-G168</f>
        <v>253.94156250000032</v>
      </c>
      <c r="H169" s="11">
        <f>H167-H168</f>
        <v>283.46817187500045</v>
      </c>
    </row>
    <row r="170" spans="1:8" ht="18" customHeight="1">
      <c r="A170" s="3" t="s">
        <v>10</v>
      </c>
      <c r="B170" s="3" t="s">
        <v>10</v>
      </c>
      <c r="C170" s="3"/>
      <c r="D170" s="10">
        <v>-1000</v>
      </c>
      <c r="E170" s="11"/>
      <c r="F170" s="11"/>
      <c r="G170" s="11"/>
      <c r="H170" s="11"/>
    </row>
    <row r="171" spans="1:8" ht="18" customHeight="1">
      <c r="A171" s="3" t="s">
        <v>4</v>
      </c>
      <c r="B171" s="3" t="s">
        <v>4</v>
      </c>
      <c r="C171" s="3"/>
      <c r="D171" s="10"/>
      <c r="E171" s="10">
        <v>250</v>
      </c>
      <c r="F171" s="10">
        <v>250</v>
      </c>
      <c r="G171" s="10">
        <v>250</v>
      </c>
      <c r="H171" s="10">
        <v>250</v>
      </c>
    </row>
    <row r="172" spans="1:8" ht="18" customHeight="1">
      <c r="A172" s="5" t="s">
        <v>14</v>
      </c>
      <c r="B172" s="5" t="s">
        <v>14</v>
      </c>
      <c r="C172" s="5"/>
      <c r="D172" s="11">
        <f>SUM(D163:D171)</f>
        <v>-1000</v>
      </c>
      <c r="E172" s="11">
        <f>SUM(E169:E171)</f>
        <v>448.3750000000001</v>
      </c>
      <c r="F172" s="11">
        <f>SUM(F169:F171)</f>
        <v>475.54375000000016</v>
      </c>
      <c r="G172" s="11">
        <f>SUM(G169:G171)</f>
        <v>503.9415625000003</v>
      </c>
      <c r="H172" s="11">
        <f>SUM(H169:H171)</f>
        <v>533.4681718750005</v>
      </c>
    </row>
    <row r="173" spans="1:8" ht="18" customHeight="1">
      <c r="A173" s="3" t="s">
        <v>50</v>
      </c>
      <c r="B173" s="3" t="s">
        <v>50</v>
      </c>
      <c r="C173" s="25">
        <v>0.18</v>
      </c>
      <c r="D173" s="5"/>
      <c r="E173" s="12"/>
      <c r="F173" s="12"/>
      <c r="G173" s="12"/>
      <c r="H173" s="12"/>
    </row>
    <row r="174" spans="1:8" ht="18" customHeight="1">
      <c r="A174" s="3" t="s">
        <v>23</v>
      </c>
      <c r="B174" s="3" t="s">
        <v>23</v>
      </c>
      <c r="C174" s="7">
        <f>IRR(D172:H172,0.15)</f>
        <v>0.3243930225624148</v>
      </c>
      <c r="E174" s="12"/>
      <c r="F174" s="12"/>
      <c r="G174" s="12"/>
      <c r="H174" s="12"/>
    </row>
    <row r="175" spans="1:8" ht="18" customHeight="1">
      <c r="A175" s="3" t="str">
        <f>CONCATENATE("VAN NOMINAL","  ",C173)</f>
        <v>VAN NOMINAL  0.18</v>
      </c>
      <c r="B175" s="3" t="s">
        <v>57</v>
      </c>
      <c r="C175" s="9">
        <f>(NPV(+C173,D172:H172))*(1+C173)</f>
        <v>303.3782717442568</v>
      </c>
      <c r="E175" s="3"/>
      <c r="F175" s="3"/>
      <c r="G175" s="3"/>
      <c r="H175" s="3"/>
    </row>
    <row r="176" spans="1:8" ht="18" customHeight="1">
      <c r="A176" s="8"/>
      <c r="B176" s="8"/>
      <c r="C176" s="8"/>
      <c r="D176" s="13"/>
      <c r="E176" s="8"/>
      <c r="F176" s="8"/>
      <c r="G176" s="8"/>
      <c r="H176" s="8"/>
    </row>
    <row r="177" spans="1:8" ht="18" customHeight="1">
      <c r="A177" s="62" t="s">
        <v>24</v>
      </c>
      <c r="B177" s="62"/>
      <c r="C177" s="62"/>
      <c r="D177" s="62"/>
      <c r="E177" s="62"/>
      <c r="F177" s="62"/>
      <c r="G177" s="62"/>
      <c r="H177" s="62"/>
    </row>
    <row r="178" spans="1:8" ht="18" customHeight="1">
      <c r="A178" s="2" t="s">
        <v>9</v>
      </c>
      <c r="C178" s="2"/>
      <c r="D178" s="2">
        <v>0</v>
      </c>
      <c r="E178" s="2">
        <v>1</v>
      </c>
      <c r="F178" s="2">
        <v>2</v>
      </c>
      <c r="G178" s="2">
        <v>3</v>
      </c>
      <c r="H178" s="2">
        <v>4</v>
      </c>
    </row>
    <row r="179" spans="1:8" ht="18" customHeight="1">
      <c r="A179" s="3" t="s">
        <v>0</v>
      </c>
      <c r="B179" s="3" t="s">
        <v>0</v>
      </c>
      <c r="C179" s="3"/>
      <c r="D179" s="27"/>
      <c r="E179" s="27">
        <f>E164*POWER(1.1,-E178)</f>
        <v>750.0000000000001</v>
      </c>
      <c r="F179" s="27">
        <f>F164*POWER(1.1,-F178)</f>
        <v>750.0000000000001</v>
      </c>
      <c r="G179" s="27">
        <f>G164*POWER(1.1,-G178)</f>
        <v>750</v>
      </c>
      <c r="H179" s="27">
        <f>H164*POWER(1.1,-H178)</f>
        <v>750.0000000000001</v>
      </c>
    </row>
    <row r="180" spans="1:8" ht="18" customHeight="1">
      <c r="A180" s="3" t="s">
        <v>11</v>
      </c>
      <c r="B180" s="3" t="s">
        <v>11</v>
      </c>
      <c r="C180" s="3"/>
      <c r="D180" s="27"/>
      <c r="E180" s="27">
        <f>E165*POWER(1.1,-E178)</f>
        <v>-261.3636363636364</v>
      </c>
      <c r="F180" s="27">
        <f>F165*POWER(1.1,-F178)</f>
        <v>-273.24380165289256</v>
      </c>
      <c r="G180" s="27">
        <f>G165*POWER(1.1,-G178)</f>
        <v>-285.6639744552966</v>
      </c>
      <c r="H180" s="27">
        <f>H165*POWER(1.1,-H178)</f>
        <v>-298.648700566901</v>
      </c>
    </row>
    <row r="181" spans="1:8" ht="18" customHeight="1">
      <c r="A181" s="3" t="s">
        <v>1</v>
      </c>
      <c r="B181" s="3" t="s">
        <v>1</v>
      </c>
      <c r="C181" s="3"/>
      <c r="D181" s="27"/>
      <c r="E181" s="27">
        <v>-250</v>
      </c>
      <c r="F181" s="27">
        <v>-250</v>
      </c>
      <c r="G181" s="27">
        <v>-250</v>
      </c>
      <c r="H181" s="27">
        <v>-250</v>
      </c>
    </row>
    <row r="182" spans="1:8" ht="18" customHeight="1">
      <c r="A182" s="5" t="s">
        <v>12</v>
      </c>
      <c r="B182" s="5" t="s">
        <v>12</v>
      </c>
      <c r="C182" s="5"/>
      <c r="D182" s="28"/>
      <c r="E182" s="28">
        <f>SUM(E179:E181)</f>
        <v>238.63636363636374</v>
      </c>
      <c r="F182" s="28">
        <f>SUM(F179:F181)</f>
        <v>226.75619834710756</v>
      </c>
      <c r="G182" s="28">
        <f>SUM(G179:G181)</f>
        <v>214.33602554470338</v>
      </c>
      <c r="H182" s="28">
        <f>SUM(H179:H181)</f>
        <v>201.3512994330991</v>
      </c>
    </row>
    <row r="183" spans="1:8" ht="18" customHeight="1">
      <c r="A183" s="3" t="s">
        <v>49</v>
      </c>
      <c r="B183" s="3" t="s">
        <v>49</v>
      </c>
      <c r="C183" s="3"/>
      <c r="D183" s="27"/>
      <c r="E183" s="27">
        <f>E168*POWER(1.1,-E178)</f>
        <v>81.0227272727273</v>
      </c>
      <c r="F183" s="27">
        <f>F168*POWER(1.1,-F178)</f>
        <v>83.74483471074385</v>
      </c>
      <c r="G183" s="27">
        <f>G168*POWER(1.1,-G178)</f>
        <v>85.7172708489858</v>
      </c>
      <c r="H183" s="27">
        <f>H168*POWER(1.1,-H178)</f>
        <v>86.98536003346777</v>
      </c>
    </row>
    <row r="184" spans="1:8" ht="18" customHeight="1">
      <c r="A184" s="5" t="s">
        <v>13</v>
      </c>
      <c r="B184" s="5" t="s">
        <v>13</v>
      </c>
      <c r="C184" s="5"/>
      <c r="D184" s="28"/>
      <c r="E184" s="28">
        <f>E182-E183</f>
        <v>157.61363636363643</v>
      </c>
      <c r="F184" s="28">
        <f>F182-F183</f>
        <v>143.0113636363637</v>
      </c>
      <c r="G184" s="28">
        <f>G182-G183</f>
        <v>128.61875469571757</v>
      </c>
      <c r="H184" s="28">
        <f>H182-H183</f>
        <v>114.36593939963132</v>
      </c>
    </row>
    <row r="185" spans="1:8" ht="18" customHeight="1">
      <c r="A185" s="3" t="s">
        <v>10</v>
      </c>
      <c r="B185" s="3" t="s">
        <v>10</v>
      </c>
      <c r="C185" s="3"/>
      <c r="D185" s="27">
        <v>-1000</v>
      </c>
      <c r="E185" s="28"/>
      <c r="F185" s="28"/>
      <c r="G185" s="28"/>
      <c r="H185" s="28"/>
    </row>
    <row r="186" spans="1:8" ht="18" customHeight="1">
      <c r="A186" s="3" t="s">
        <v>4</v>
      </c>
      <c r="B186" s="3" t="s">
        <v>4</v>
      </c>
      <c r="C186" s="3"/>
      <c r="D186" s="27"/>
      <c r="E186" s="27">
        <v>250</v>
      </c>
      <c r="F186" s="27">
        <v>250</v>
      </c>
      <c r="G186" s="27">
        <v>250</v>
      </c>
      <c r="H186" s="27">
        <v>250</v>
      </c>
    </row>
    <row r="187" spans="1:8" ht="18" customHeight="1">
      <c r="A187" s="5" t="s">
        <v>14</v>
      </c>
      <c r="B187" s="5" t="s">
        <v>14</v>
      </c>
      <c r="C187" s="5"/>
      <c r="D187" s="28">
        <f>SUM(D178:D186)</f>
        <v>-1000</v>
      </c>
      <c r="E187" s="28">
        <f>SUM(E184:E186)</f>
        <v>407.61363636363643</v>
      </c>
      <c r="F187" s="28">
        <f>SUM(F184:F186)</f>
        <v>393.01136363636374</v>
      </c>
      <c r="G187" s="28">
        <f>SUM(G184:G186)</f>
        <v>378.6187546957176</v>
      </c>
      <c r="H187" s="28">
        <f>SUM(H184:H186)</f>
        <v>364.3659393996313</v>
      </c>
    </row>
    <row r="188" spans="1:8" ht="18" customHeight="1">
      <c r="A188" s="3" t="s">
        <v>50</v>
      </c>
      <c r="B188" s="3" t="s">
        <v>50</v>
      </c>
      <c r="C188" s="25">
        <v>0.18</v>
      </c>
      <c r="D188" s="3"/>
      <c r="E188" s="3"/>
      <c r="F188" s="3"/>
      <c r="G188" s="3"/>
      <c r="H188" s="3"/>
    </row>
    <row r="189" spans="1:8" ht="18" customHeight="1">
      <c r="A189" s="3" t="s">
        <v>43</v>
      </c>
      <c r="B189" s="3" t="s">
        <v>43</v>
      </c>
      <c r="C189" s="7">
        <f>IRR(D187:H187,0.15)</f>
        <v>0.20399365687497573</v>
      </c>
      <c r="E189" s="3"/>
      <c r="F189" s="3"/>
      <c r="G189" s="3"/>
      <c r="H189" s="3"/>
    </row>
    <row r="190" spans="1:8" ht="18" customHeight="1">
      <c r="A190" s="14" t="s">
        <v>44</v>
      </c>
      <c r="B190" s="14" t="s">
        <v>44</v>
      </c>
      <c r="C190" s="7">
        <f>(C174-0.1)/1.1</f>
        <v>0.20399365687492255</v>
      </c>
      <c r="E190" s="3"/>
      <c r="F190" s="3"/>
      <c r="G190" s="3"/>
      <c r="H190" s="3"/>
    </row>
    <row r="191" spans="1:8" ht="18" customHeight="1">
      <c r="A191" s="3" t="str">
        <f>CONCATENATE("VAN REAL","  ",C188)</f>
        <v>VAN REAL  0.18</v>
      </c>
      <c r="B191" s="3" t="s">
        <v>58</v>
      </c>
      <c r="C191" s="15">
        <f>(NPV(+C188,D187:H187))*(1+C188)</f>
        <v>46.06488824674233</v>
      </c>
      <c r="E191" s="3"/>
      <c r="F191" s="3"/>
      <c r="G191" s="3"/>
      <c r="H191" s="3"/>
    </row>
    <row r="192" spans="1:8" ht="18" customHeight="1">
      <c r="A192" s="8"/>
      <c r="B192" s="8"/>
      <c r="C192" s="8"/>
      <c r="D192" s="8"/>
      <c r="E192" s="8"/>
      <c r="F192" s="8"/>
      <c r="G192" s="8"/>
      <c r="H192" s="8"/>
    </row>
    <row r="193" spans="1:8" ht="18" customHeight="1">
      <c r="A193" s="64" t="s">
        <v>25</v>
      </c>
      <c r="B193" s="64"/>
      <c r="C193" s="64"/>
      <c r="D193" s="64"/>
      <c r="E193" s="64"/>
      <c r="F193" s="64"/>
      <c r="G193" s="64"/>
      <c r="H193" s="64"/>
    </row>
    <row r="194" spans="1:8" ht="18" customHeight="1">
      <c r="A194" s="64" t="s">
        <v>26</v>
      </c>
      <c r="B194" s="64"/>
      <c r="C194" s="64"/>
      <c r="D194" s="64"/>
      <c r="E194" s="64"/>
      <c r="F194" s="64"/>
      <c r="G194" s="64"/>
      <c r="H194" s="64"/>
    </row>
    <row r="195" spans="1:8" ht="18" customHeight="1">
      <c r="A195" s="63" t="s">
        <v>45</v>
      </c>
      <c r="B195" s="63"/>
      <c r="C195" s="63"/>
      <c r="D195" s="63"/>
      <c r="E195" s="63"/>
      <c r="F195" s="63"/>
      <c r="G195" s="63"/>
      <c r="H195" s="63"/>
    </row>
    <row r="196" spans="1:8" ht="18" customHeight="1">
      <c r="A196" s="62" t="s">
        <v>20</v>
      </c>
      <c r="B196" s="62"/>
      <c r="C196" s="62"/>
      <c r="D196" s="62"/>
      <c r="E196" s="62"/>
      <c r="F196" s="62"/>
      <c r="G196" s="62"/>
      <c r="H196" s="62"/>
    </row>
    <row r="197" spans="1:8" ht="18" customHeight="1">
      <c r="A197" s="2" t="s">
        <v>9</v>
      </c>
      <c r="C197" s="2"/>
      <c r="D197" s="2">
        <v>0</v>
      </c>
      <c r="E197" s="2">
        <v>1</v>
      </c>
      <c r="F197" s="2">
        <v>2</v>
      </c>
      <c r="G197" s="2">
        <v>3</v>
      </c>
      <c r="H197" s="2">
        <v>4</v>
      </c>
    </row>
    <row r="198" spans="1:8" ht="18" customHeight="1">
      <c r="A198" s="3" t="s">
        <v>0</v>
      </c>
      <c r="B198" s="3" t="s">
        <v>0</v>
      </c>
      <c r="C198" s="3"/>
      <c r="D198" s="10"/>
      <c r="E198" s="10">
        <f>E179*POWER(1.05,-E197)</f>
        <v>714.2857142857143</v>
      </c>
      <c r="F198" s="10">
        <f>F179*POWER(1.05,-F197)</f>
        <v>680.2721088435375</v>
      </c>
      <c r="G198" s="10">
        <f>G179*POWER(1.05,-G197)</f>
        <v>647.878198898607</v>
      </c>
      <c r="H198" s="10">
        <f>H179*POWER(1.05,-H197)</f>
        <v>617.0268560939115</v>
      </c>
    </row>
    <row r="199" spans="1:8" ht="18" customHeight="1">
      <c r="A199" s="3" t="s">
        <v>11</v>
      </c>
      <c r="B199" s="3" t="s">
        <v>11</v>
      </c>
      <c r="C199" s="3"/>
      <c r="D199" s="10"/>
      <c r="E199" s="10">
        <f>E180*POWER(1.05,-E197)</f>
        <v>-248.91774891774892</v>
      </c>
      <c r="F199" s="10">
        <f>F180*POWER(1.05,-F197)</f>
        <v>-247.84018290511796</v>
      </c>
      <c r="G199" s="10">
        <f>G180*POWER(1.05,-G197)</f>
        <v>-246.76728168042035</v>
      </c>
      <c r="H199" s="10">
        <f>H180*POWER(1.05,-H197)</f>
        <v>-245.6990250497692</v>
      </c>
    </row>
    <row r="200" spans="1:8" ht="18" customHeight="1">
      <c r="A200" s="3" t="s">
        <v>1</v>
      </c>
      <c r="B200" s="3" t="s">
        <v>1</v>
      </c>
      <c r="C200" s="3"/>
      <c r="D200" s="10"/>
      <c r="E200" s="10">
        <v>-250</v>
      </c>
      <c r="F200" s="10">
        <v>-250</v>
      </c>
      <c r="G200" s="10">
        <v>-250</v>
      </c>
      <c r="H200" s="10">
        <v>-250</v>
      </c>
    </row>
    <row r="201" spans="1:8" ht="18" customHeight="1">
      <c r="A201" s="5" t="s">
        <v>12</v>
      </c>
      <c r="B201" s="5" t="s">
        <v>12</v>
      </c>
      <c r="C201" s="5"/>
      <c r="D201" s="11"/>
      <c r="E201" s="11">
        <f>SUM(E198:E200)</f>
        <v>215.36796536796544</v>
      </c>
      <c r="F201" s="11">
        <f>SUM(F198:F200)</f>
        <v>182.4319259384195</v>
      </c>
      <c r="G201" s="11">
        <f>SUM(G198:G200)</f>
        <v>151.11091721818667</v>
      </c>
      <c r="H201" s="11">
        <f>SUM(H198:H200)</f>
        <v>121.32783104414233</v>
      </c>
    </row>
    <row r="202" spans="1:8" ht="18" customHeight="1">
      <c r="A202" s="3" t="s">
        <v>49</v>
      </c>
      <c r="B202" s="3" t="s">
        <v>49</v>
      </c>
      <c r="C202" s="3"/>
      <c r="D202" s="10"/>
      <c r="E202" s="10">
        <f>E183*POWER(1.05,-E197)</f>
        <v>77.16450216450218</v>
      </c>
      <c r="F202" s="10">
        <f>F183*POWER(1.05,-F197)</f>
        <v>75.95903375124158</v>
      </c>
      <c r="G202" s="10">
        <f>G183*POWER(1.05,-G197)</f>
        <v>74.04580140286</v>
      </c>
      <c r="H202" s="10">
        <f>H183*POWER(1.05,-H197)</f>
        <v>71.56307097019679</v>
      </c>
    </row>
    <row r="203" spans="1:8" ht="18" customHeight="1">
      <c r="A203" s="5" t="s">
        <v>13</v>
      </c>
      <c r="B203" s="5" t="s">
        <v>13</v>
      </c>
      <c r="C203" s="5"/>
      <c r="D203" s="11"/>
      <c r="E203" s="11">
        <f>E201-E202</f>
        <v>138.20346320346326</v>
      </c>
      <c r="F203" s="11">
        <f>F201-F202</f>
        <v>106.47289218717793</v>
      </c>
      <c r="G203" s="11">
        <f>G201-G202</f>
        <v>77.06511581532668</v>
      </c>
      <c r="H203" s="11">
        <f>H201-H202</f>
        <v>49.76476007394554</v>
      </c>
    </row>
    <row r="204" spans="1:8" ht="18" customHeight="1">
      <c r="A204" s="3" t="s">
        <v>10</v>
      </c>
      <c r="B204" s="3" t="s">
        <v>10</v>
      </c>
      <c r="C204" s="3"/>
      <c r="D204" s="10">
        <v>-1000</v>
      </c>
      <c r="E204" s="11"/>
      <c r="F204" s="11"/>
      <c r="G204" s="11"/>
      <c r="H204" s="11"/>
    </row>
    <row r="205" spans="1:8" ht="18" customHeight="1">
      <c r="A205" s="3" t="s">
        <v>4</v>
      </c>
      <c r="B205" s="3" t="s">
        <v>4</v>
      </c>
      <c r="C205" s="3"/>
      <c r="D205" s="10"/>
      <c r="E205" s="10">
        <v>250</v>
      </c>
      <c r="F205" s="10">
        <v>250</v>
      </c>
      <c r="G205" s="10">
        <v>250</v>
      </c>
      <c r="H205" s="10">
        <v>250</v>
      </c>
    </row>
    <row r="206" spans="1:8" ht="18" customHeight="1">
      <c r="A206" s="5" t="s">
        <v>14</v>
      </c>
      <c r="B206" s="5" t="s">
        <v>14</v>
      </c>
      <c r="C206" s="5"/>
      <c r="D206" s="11">
        <f>SUM(D197:D205)</f>
        <v>-1000</v>
      </c>
      <c r="E206" s="11">
        <f>SUM(E203:E205)</f>
        <v>388.20346320346323</v>
      </c>
      <c r="F206" s="11">
        <f>SUM(F203:F205)</f>
        <v>356.47289218717793</v>
      </c>
      <c r="G206" s="11">
        <f>SUM(G203:G205)</f>
        <v>327.0651158153267</v>
      </c>
      <c r="H206" s="11">
        <f>SUM(H203:H205)</f>
        <v>299.7647600739455</v>
      </c>
    </row>
    <row r="207" spans="1:8" ht="18" customHeight="1">
      <c r="A207" s="3" t="s">
        <v>50</v>
      </c>
      <c r="B207" s="3" t="s">
        <v>50</v>
      </c>
      <c r="C207" s="25">
        <v>0.18</v>
      </c>
      <c r="D207" s="3"/>
      <c r="E207" s="3"/>
      <c r="F207" s="3"/>
      <c r="G207" s="3"/>
      <c r="H207" s="3"/>
    </row>
    <row r="208" spans="1:8" ht="18" customHeight="1">
      <c r="A208" s="3" t="s">
        <v>43</v>
      </c>
      <c r="B208" s="3" t="s">
        <v>43</v>
      </c>
      <c r="C208" s="7">
        <f>IRR(D206:H206,0.15)</f>
        <v>0.14666062559625812</v>
      </c>
      <c r="E208" s="3"/>
      <c r="F208" s="3"/>
      <c r="G208" s="3"/>
      <c r="H208" s="3"/>
    </row>
    <row r="209" spans="1:8" ht="18" customHeight="1">
      <c r="A209" s="14" t="s">
        <v>44</v>
      </c>
      <c r="B209" s="14" t="s">
        <v>44</v>
      </c>
      <c r="C209" s="7">
        <f>(C189-0.05)/1.05</f>
        <v>0.14666062559521498</v>
      </c>
      <c r="E209" s="3"/>
      <c r="F209" s="3"/>
      <c r="G209" s="3"/>
      <c r="H209" s="3"/>
    </row>
    <row r="210" spans="1:8" ht="18" customHeight="1">
      <c r="A210" s="3" t="str">
        <f>CONCATENATE("VAN REAL","  ",C207)</f>
        <v>VAN REAL  0.18</v>
      </c>
      <c r="B210" s="3" t="s">
        <v>58</v>
      </c>
      <c r="C210" s="15">
        <f>(NPV(+C207,D206:H206))*(1+C207)</f>
        <v>-61.3234781630824</v>
      </c>
      <c r="E210" s="3"/>
      <c r="F210" s="3"/>
      <c r="G210" s="3"/>
      <c r="H210" s="3"/>
    </row>
    <row r="211" spans="1:8" ht="18" customHeight="1">
      <c r="A211" s="3"/>
      <c r="C211" s="3"/>
      <c r="D211" s="15"/>
      <c r="E211" s="3"/>
      <c r="F211" s="3"/>
      <c r="G211" s="3"/>
      <c r="H211" s="3"/>
    </row>
    <row r="213" spans="1:8" ht="18" customHeight="1">
      <c r="A213" s="60" t="s">
        <v>53</v>
      </c>
      <c r="B213" s="60"/>
      <c r="C213" s="60"/>
      <c r="D213" s="60"/>
      <c r="E213" s="60"/>
      <c r="F213" s="60"/>
      <c r="G213" s="60"/>
      <c r="H213" s="60"/>
    </row>
    <row r="214" spans="1:8" ht="18" customHeight="1">
      <c r="A214" s="61" t="s">
        <v>46</v>
      </c>
      <c r="B214" s="61"/>
      <c r="C214" s="61"/>
      <c r="D214" s="61"/>
      <c r="E214" s="61"/>
      <c r="F214" s="61"/>
      <c r="G214" s="61"/>
      <c r="H214" s="61"/>
    </row>
    <row r="215" spans="1:8" ht="18" customHeight="1">
      <c r="A215" s="63" t="s">
        <v>47</v>
      </c>
      <c r="B215" s="63"/>
      <c r="C215" s="63"/>
      <c r="D215" s="63"/>
      <c r="E215" s="63"/>
      <c r="F215" s="63"/>
      <c r="G215" s="63"/>
      <c r="H215" s="63"/>
    </row>
    <row r="216" spans="1:8" ht="18" customHeight="1">
      <c r="A216" s="62" t="s">
        <v>8</v>
      </c>
      <c r="B216" s="62"/>
      <c r="C216" s="62"/>
      <c r="D216" s="62"/>
      <c r="E216" s="62"/>
      <c r="F216" s="62"/>
      <c r="G216" s="62"/>
      <c r="H216" s="62"/>
    </row>
    <row r="217" spans="1:8" ht="18" customHeight="1">
      <c r="A217" s="2" t="s">
        <v>29</v>
      </c>
      <c r="C217" s="2"/>
      <c r="D217" s="2">
        <v>0</v>
      </c>
      <c r="E217" s="2">
        <v>1</v>
      </c>
      <c r="F217" s="2">
        <v>2</v>
      </c>
      <c r="G217" s="2">
        <v>3</v>
      </c>
      <c r="H217" s="2">
        <v>4</v>
      </c>
    </row>
    <row r="218" spans="1:8" ht="18" customHeight="1">
      <c r="A218" s="5" t="s">
        <v>2</v>
      </c>
      <c r="B218" s="5" t="s">
        <v>2</v>
      </c>
      <c r="C218" s="5"/>
      <c r="D218" s="19"/>
      <c r="E218" s="19">
        <f>SUM(E219:E220)</f>
        <v>750</v>
      </c>
      <c r="F218" s="19">
        <f>SUM(F219:F220)</f>
        <v>750</v>
      </c>
      <c r="G218" s="19">
        <f>SUM(G219:G220)</f>
        <v>750</v>
      </c>
      <c r="H218" s="19">
        <f>SUM(H219:H220)</f>
        <v>750</v>
      </c>
    </row>
    <row r="219" spans="1:8" ht="18" customHeight="1">
      <c r="A219" s="3" t="s">
        <v>30</v>
      </c>
      <c r="B219" s="3" t="s">
        <v>30</v>
      </c>
      <c r="C219" s="3"/>
      <c r="D219" s="20"/>
      <c r="E219" s="20">
        <v>375</v>
      </c>
      <c r="F219" s="20">
        <v>375</v>
      </c>
      <c r="G219" s="20">
        <v>375</v>
      </c>
      <c r="H219" s="20">
        <v>375</v>
      </c>
    </row>
    <row r="220" spans="1:8" ht="18" customHeight="1">
      <c r="A220" s="3" t="s">
        <v>31</v>
      </c>
      <c r="B220" s="3" t="s">
        <v>31</v>
      </c>
      <c r="C220" s="3"/>
      <c r="D220" s="20"/>
      <c r="E220" s="20">
        <v>375</v>
      </c>
      <c r="F220" s="20">
        <v>375</v>
      </c>
      <c r="G220" s="20">
        <v>375</v>
      </c>
      <c r="H220" s="20">
        <v>375</v>
      </c>
    </row>
    <row r="221" spans="1:8" ht="18" customHeight="1">
      <c r="A221" s="5" t="s">
        <v>3</v>
      </c>
      <c r="B221" s="5" t="s">
        <v>3</v>
      </c>
      <c r="C221" s="5"/>
      <c r="D221" s="19"/>
      <c r="E221" s="19">
        <f>SUM(E222:E224)</f>
        <v>500</v>
      </c>
      <c r="F221" s="19">
        <f>SUM(F222:F224)</f>
        <v>500</v>
      </c>
      <c r="G221" s="19">
        <f>SUM(G222:G224)</f>
        <v>500</v>
      </c>
      <c r="H221" s="19">
        <f>SUM(H222:H224)</f>
        <v>500</v>
      </c>
    </row>
    <row r="222" spans="1:8" ht="18" customHeight="1">
      <c r="A222" s="3" t="s">
        <v>32</v>
      </c>
      <c r="B222" s="3" t="s">
        <v>32</v>
      </c>
      <c r="C222" s="3"/>
      <c r="D222" s="20"/>
      <c r="E222" s="20">
        <v>125</v>
      </c>
      <c r="F222" s="20">
        <v>125</v>
      </c>
      <c r="G222" s="20">
        <v>125</v>
      </c>
      <c r="H222" s="20">
        <v>125</v>
      </c>
    </row>
    <row r="223" spans="1:8" ht="18" customHeight="1">
      <c r="A223" s="3" t="s">
        <v>33</v>
      </c>
      <c r="B223" s="3" t="s">
        <v>33</v>
      </c>
      <c r="C223" s="3"/>
      <c r="D223" s="20"/>
      <c r="E223" s="20">
        <v>125</v>
      </c>
      <c r="F223" s="20">
        <v>125</v>
      </c>
      <c r="G223" s="20">
        <v>125</v>
      </c>
      <c r="H223" s="20">
        <v>125</v>
      </c>
    </row>
    <row r="224" spans="1:8" ht="18" customHeight="1">
      <c r="A224" s="3" t="s">
        <v>1</v>
      </c>
      <c r="B224" s="3" t="s">
        <v>1</v>
      </c>
      <c r="C224" s="3"/>
      <c r="D224" s="20"/>
      <c r="E224" s="20">
        <v>250</v>
      </c>
      <c r="F224" s="20">
        <v>250</v>
      </c>
      <c r="G224" s="20">
        <v>250</v>
      </c>
      <c r="H224" s="20">
        <v>250</v>
      </c>
    </row>
    <row r="225" spans="1:8" ht="18" customHeight="1">
      <c r="A225" s="5" t="s">
        <v>34</v>
      </c>
      <c r="B225" s="5" t="s">
        <v>34</v>
      </c>
      <c r="C225" s="5"/>
      <c r="D225" s="19"/>
      <c r="E225" s="19">
        <f>E218-E221</f>
        <v>250</v>
      </c>
      <c r="F225" s="19">
        <f>F218-F221</f>
        <v>250</v>
      </c>
      <c r="G225" s="19">
        <f>G218-G221</f>
        <v>250</v>
      </c>
      <c r="H225" s="19">
        <f>H218-H221</f>
        <v>250</v>
      </c>
    </row>
    <row r="226" spans="1:8" ht="18" customHeight="1">
      <c r="A226" s="3" t="s">
        <v>49</v>
      </c>
      <c r="B226" s="3" t="s">
        <v>49</v>
      </c>
      <c r="C226" s="3"/>
      <c r="D226" s="20"/>
      <c r="E226" s="20">
        <f>E225*0.31</f>
        <v>77.5</v>
      </c>
      <c r="F226" s="20">
        <f>F225*0.31</f>
        <v>77.5</v>
      </c>
      <c r="G226" s="20">
        <f>G225*0.31</f>
        <v>77.5</v>
      </c>
      <c r="H226" s="20">
        <f>H225*0.31</f>
        <v>77.5</v>
      </c>
    </row>
    <row r="227" spans="1:8" ht="18" customHeight="1">
      <c r="A227" s="5" t="s">
        <v>35</v>
      </c>
      <c r="B227" s="5" t="s">
        <v>35</v>
      </c>
      <c r="C227" s="5"/>
      <c r="D227" s="19"/>
      <c r="E227" s="19">
        <f>E225-E226</f>
        <v>172.5</v>
      </c>
      <c r="F227" s="19">
        <f>F225-F226</f>
        <v>172.5</v>
      </c>
      <c r="G227" s="19">
        <f>G225-G226</f>
        <v>172.5</v>
      </c>
      <c r="H227" s="19">
        <f>H225-H226</f>
        <v>172.5</v>
      </c>
    </row>
    <row r="228" spans="1:8" ht="18" customHeight="1">
      <c r="A228" s="3" t="s">
        <v>36</v>
      </c>
      <c r="B228" s="3" t="s">
        <v>36</v>
      </c>
      <c r="C228" s="3"/>
      <c r="D228" s="20">
        <v>1000</v>
      </c>
      <c r="E228" s="20"/>
      <c r="F228" s="20"/>
      <c r="G228" s="20"/>
      <c r="H228" s="20"/>
    </row>
    <row r="229" spans="1:8" ht="18" customHeight="1">
      <c r="A229" s="3" t="s">
        <v>37</v>
      </c>
      <c r="B229" s="3" t="s">
        <v>37</v>
      </c>
      <c r="C229" s="3"/>
      <c r="D229" s="20"/>
      <c r="E229" s="20">
        <v>250</v>
      </c>
      <c r="F229" s="20">
        <v>250</v>
      </c>
      <c r="G229" s="20">
        <v>250</v>
      </c>
      <c r="H229" s="20">
        <v>250</v>
      </c>
    </row>
    <row r="230" spans="1:8" ht="18" customHeight="1">
      <c r="A230" s="5" t="s">
        <v>5</v>
      </c>
      <c r="B230" s="5" t="s">
        <v>5</v>
      </c>
      <c r="C230" s="5"/>
      <c r="D230" s="19">
        <f>D217-D228</f>
        <v>-1000</v>
      </c>
      <c r="E230" s="19">
        <f>E227+E229</f>
        <v>422.5</v>
      </c>
      <c r="F230" s="19">
        <f>F227+F229</f>
        <v>422.5</v>
      </c>
      <c r="G230" s="19">
        <f>G227+G229</f>
        <v>422.5</v>
      </c>
      <c r="H230" s="19">
        <f>H227+H229</f>
        <v>422.5</v>
      </c>
    </row>
    <row r="231" spans="1:8" ht="18" customHeight="1">
      <c r="A231" s="3" t="s">
        <v>50</v>
      </c>
      <c r="B231" s="3" t="s">
        <v>50</v>
      </c>
      <c r="C231" s="25">
        <v>0.18</v>
      </c>
      <c r="D231" s="21"/>
      <c r="E231" s="21"/>
      <c r="F231" s="21"/>
      <c r="G231" s="21"/>
      <c r="H231" s="21"/>
    </row>
    <row r="232" spans="1:8" ht="18" customHeight="1">
      <c r="A232" s="3" t="s">
        <v>6</v>
      </c>
      <c r="B232" s="3" t="s">
        <v>6</v>
      </c>
      <c r="C232" s="22">
        <f>IRR(D230:H230,0.1)</f>
        <v>0.24875009465195108</v>
      </c>
      <c r="E232" s="21"/>
      <c r="F232" s="21"/>
      <c r="G232" s="21"/>
      <c r="H232" s="21"/>
    </row>
    <row r="233" spans="1:8" ht="18" customHeight="1">
      <c r="A233" s="3" t="str">
        <f>CONCATENATE("VAN ","  ",C231)</f>
        <v>VAN   0.18</v>
      </c>
      <c r="B233" s="3" t="s">
        <v>59</v>
      </c>
      <c r="C233" s="15">
        <f>(NPV(+C231,D230:H230))*(1+C231)</f>
        <v>136.55111249058285</v>
      </c>
      <c r="E233" s="21"/>
      <c r="F233" s="21"/>
      <c r="G233" s="21"/>
      <c r="H233" s="21"/>
    </row>
    <row r="234" spans="1:8" ht="18" customHeight="1">
      <c r="A234" s="5"/>
      <c r="B234" s="5"/>
      <c r="C234" s="5"/>
      <c r="D234" s="23"/>
      <c r="E234" s="5"/>
      <c r="F234" s="5"/>
      <c r="G234" s="5"/>
      <c r="H234" s="5"/>
    </row>
    <row r="235" spans="1:8" ht="18" customHeight="1">
      <c r="A235" s="64" t="s">
        <v>38</v>
      </c>
      <c r="B235" s="64"/>
      <c r="C235" s="64"/>
      <c r="D235" s="64"/>
      <c r="E235" s="64"/>
      <c r="F235" s="64"/>
      <c r="G235" s="64"/>
      <c r="H235" s="64"/>
    </row>
    <row r="236" spans="1:8" ht="18" customHeight="1">
      <c r="A236" s="67" t="s">
        <v>47</v>
      </c>
      <c r="B236" s="67"/>
      <c r="C236" s="67"/>
      <c r="D236" s="67"/>
      <c r="E236" s="67"/>
      <c r="F236" s="67"/>
      <c r="G236" s="67"/>
      <c r="H236" s="67"/>
    </row>
    <row r="237" spans="1:8" ht="18" customHeight="1">
      <c r="A237" s="66" t="s">
        <v>16</v>
      </c>
      <c r="B237" s="66"/>
      <c r="C237" s="66"/>
      <c r="D237" s="66"/>
      <c r="E237" s="66"/>
      <c r="F237" s="66"/>
      <c r="G237" s="66"/>
      <c r="H237" s="66"/>
    </row>
    <row r="238" spans="1:8" ht="18" customHeight="1">
      <c r="A238" s="2" t="s">
        <v>29</v>
      </c>
      <c r="C238" s="2"/>
      <c r="D238" s="2">
        <v>0</v>
      </c>
      <c r="E238" s="2">
        <v>1</v>
      </c>
      <c r="F238" s="2">
        <v>2</v>
      </c>
      <c r="G238" s="2">
        <v>3</v>
      </c>
      <c r="H238" s="2">
        <v>4</v>
      </c>
    </row>
    <row r="239" spans="1:8" ht="18" customHeight="1">
      <c r="A239" s="5" t="s">
        <v>2</v>
      </c>
      <c r="B239" s="5" t="s">
        <v>2</v>
      </c>
      <c r="C239" s="5"/>
      <c r="D239" s="19"/>
      <c r="E239" s="19">
        <f>SUM(E240:E241)</f>
        <v>845.625</v>
      </c>
      <c r="F239" s="19">
        <f>SUM(F240:F241)</f>
        <v>954.0093750000001</v>
      </c>
      <c r="G239" s="19">
        <f>SUM(G240:G241)</f>
        <v>1076.9245781250002</v>
      </c>
      <c r="H239" s="19">
        <f>SUM(H240:H241)</f>
        <v>1216.3960127343753</v>
      </c>
    </row>
    <row r="240" spans="1:8" ht="18" customHeight="1">
      <c r="A240" s="3" t="s">
        <v>30</v>
      </c>
      <c r="B240" s="3" t="s">
        <v>30</v>
      </c>
      <c r="C240" s="3"/>
      <c r="D240" s="20"/>
      <c r="E240" s="20">
        <f>E219*POWER(1.1,E238)</f>
        <v>412.50000000000006</v>
      </c>
      <c r="F240" s="20">
        <f>F219*POWER(1.1,F238)</f>
        <v>453.75000000000006</v>
      </c>
      <c r="G240" s="20">
        <f>G219*POWER(1.1,G238)</f>
        <v>499.12500000000017</v>
      </c>
      <c r="H240" s="20">
        <f>H219*POWER(1.1,H238)</f>
        <v>549.0375000000001</v>
      </c>
    </row>
    <row r="241" spans="1:8" ht="18" customHeight="1">
      <c r="A241" s="3" t="s">
        <v>31</v>
      </c>
      <c r="B241" s="3" t="s">
        <v>31</v>
      </c>
      <c r="C241" s="3"/>
      <c r="D241" s="20"/>
      <c r="E241" s="20">
        <f>E220*POWER(1.155,E238)</f>
        <v>433.125</v>
      </c>
      <c r="F241" s="20">
        <f>F220*POWER(1.155,F238)</f>
        <v>500.25937500000003</v>
      </c>
      <c r="G241" s="20">
        <f>G220*POWER(1.155,G238)</f>
        <v>577.799578125</v>
      </c>
      <c r="H241" s="20">
        <f>H220*POWER(1.155,H238)</f>
        <v>667.358512734375</v>
      </c>
    </row>
    <row r="242" spans="1:8" ht="18" customHeight="1">
      <c r="A242" s="5" t="s">
        <v>3</v>
      </c>
      <c r="B242" s="5" t="s">
        <v>3</v>
      </c>
      <c r="C242" s="5"/>
      <c r="D242" s="19"/>
      <c r="E242" s="19">
        <f>SUM(E243:E245)</f>
        <v>531.875</v>
      </c>
      <c r="F242" s="19">
        <f>SUM(F243:F245)</f>
        <v>568.0031250000001</v>
      </c>
      <c r="G242" s="19">
        <f>SUM(G243:G245)</f>
        <v>608.974859375</v>
      </c>
      <c r="H242" s="19">
        <f>SUM(H243:H245)</f>
        <v>655.4653375781251</v>
      </c>
    </row>
    <row r="243" spans="1:8" ht="18" customHeight="1">
      <c r="A243" s="3" t="s">
        <v>32</v>
      </c>
      <c r="B243" s="3" t="s">
        <v>32</v>
      </c>
      <c r="C243" s="3"/>
      <c r="D243" s="20"/>
      <c r="E243" s="20">
        <f>E222*POWER(1.1,E238)</f>
        <v>137.5</v>
      </c>
      <c r="F243" s="20">
        <f>F222*POWER(1.1,F238)</f>
        <v>151.25000000000003</v>
      </c>
      <c r="G243" s="20">
        <f>G222*POWER(1.1,G238)</f>
        <v>166.37500000000006</v>
      </c>
      <c r="H243" s="20">
        <f>H222*POWER(1.1,H238)</f>
        <v>183.01250000000005</v>
      </c>
    </row>
    <row r="244" spans="1:8" ht="18" customHeight="1">
      <c r="A244" s="3" t="s">
        <v>33</v>
      </c>
      <c r="B244" s="3" t="s">
        <v>33</v>
      </c>
      <c r="C244" s="3"/>
      <c r="D244" s="20"/>
      <c r="E244" s="20">
        <f>E223*POWER(1.155,E238)</f>
        <v>144.375</v>
      </c>
      <c r="F244" s="20">
        <f>F223*POWER(1.155,F238)</f>
        <v>166.753125</v>
      </c>
      <c r="G244" s="20">
        <f>G223*POWER(1.155,G238)</f>
        <v>192.59985937500002</v>
      </c>
      <c r="H244" s="20">
        <f>H223*POWER(1.155,H238)</f>
        <v>222.452837578125</v>
      </c>
    </row>
    <row r="245" spans="1:8" ht="18" customHeight="1">
      <c r="A245" s="3" t="s">
        <v>1</v>
      </c>
      <c r="B245" s="3" t="s">
        <v>1</v>
      </c>
      <c r="C245" s="3"/>
      <c r="D245" s="20"/>
      <c r="E245" s="20">
        <v>250</v>
      </c>
      <c r="F245" s="20">
        <v>250</v>
      </c>
      <c r="G245" s="20">
        <v>250</v>
      </c>
      <c r="H245" s="20">
        <v>250</v>
      </c>
    </row>
    <row r="246" spans="1:8" ht="18" customHeight="1">
      <c r="A246" s="5" t="s">
        <v>34</v>
      </c>
      <c r="B246" s="5" t="s">
        <v>34</v>
      </c>
      <c r="C246" s="5"/>
      <c r="D246" s="19"/>
      <c r="E246" s="19">
        <f>E239-E242</f>
        <v>313.75</v>
      </c>
      <c r="F246" s="19">
        <f>F239-F242</f>
        <v>386.00625</v>
      </c>
      <c r="G246" s="19">
        <f>G239-G242</f>
        <v>467.9497187500001</v>
      </c>
      <c r="H246" s="19">
        <f>H239-H242</f>
        <v>560.9306751562502</v>
      </c>
    </row>
    <row r="247" spans="1:8" ht="18" customHeight="1">
      <c r="A247" s="3" t="s">
        <v>49</v>
      </c>
      <c r="B247" s="3" t="s">
        <v>49</v>
      </c>
      <c r="C247" s="3"/>
      <c r="D247" s="20"/>
      <c r="E247" s="20">
        <f>E246*0.31</f>
        <v>97.2625</v>
      </c>
      <c r="F247" s="20">
        <f>F246*0.31</f>
        <v>119.66193750000001</v>
      </c>
      <c r="G247" s="20">
        <f>G246*0.31</f>
        <v>145.06441281250002</v>
      </c>
      <c r="H247" s="20">
        <f>H246*0.31</f>
        <v>173.88850929843758</v>
      </c>
    </row>
    <row r="248" spans="1:8" ht="18" customHeight="1">
      <c r="A248" s="5" t="s">
        <v>35</v>
      </c>
      <c r="B248" s="5" t="s">
        <v>35</v>
      </c>
      <c r="C248" s="5"/>
      <c r="D248" s="19"/>
      <c r="E248" s="19">
        <f>E246-E247</f>
        <v>216.4875</v>
      </c>
      <c r="F248" s="19">
        <f>F246-F247</f>
        <v>266.3443125</v>
      </c>
      <c r="G248" s="19">
        <f>G246-G247</f>
        <v>322.8853059375001</v>
      </c>
      <c r="H248" s="19">
        <f>H246-H247</f>
        <v>387.0421658578126</v>
      </c>
    </row>
    <row r="249" spans="1:8" ht="18" customHeight="1">
      <c r="A249" s="3" t="s">
        <v>36</v>
      </c>
      <c r="B249" s="3" t="s">
        <v>36</v>
      </c>
      <c r="C249" s="3"/>
      <c r="D249" s="20">
        <v>1000</v>
      </c>
      <c r="E249" s="20"/>
      <c r="F249" s="20"/>
      <c r="G249" s="20"/>
      <c r="H249" s="20"/>
    </row>
    <row r="250" spans="1:8" ht="18" customHeight="1">
      <c r="A250" s="3" t="s">
        <v>37</v>
      </c>
      <c r="B250" s="3" t="s">
        <v>37</v>
      </c>
      <c r="C250" s="3"/>
      <c r="D250" s="20"/>
      <c r="E250" s="20">
        <v>250</v>
      </c>
      <c r="F250" s="20">
        <v>250</v>
      </c>
      <c r="G250" s="20">
        <v>250</v>
      </c>
      <c r="H250" s="20">
        <v>250</v>
      </c>
    </row>
    <row r="251" spans="1:8" ht="18" customHeight="1">
      <c r="A251" s="5" t="s">
        <v>5</v>
      </c>
      <c r="B251" s="5" t="s">
        <v>5</v>
      </c>
      <c r="C251" s="5"/>
      <c r="D251" s="19">
        <f>D238-D249</f>
        <v>-1000</v>
      </c>
      <c r="E251" s="19">
        <f>E248+E250</f>
        <v>466.4875</v>
      </c>
      <c r="F251" s="19">
        <f>F248+F250</f>
        <v>516.3443125</v>
      </c>
      <c r="G251" s="19">
        <f>G248+G250</f>
        <v>572.8853059375001</v>
      </c>
      <c r="H251" s="19">
        <f>H248+H250</f>
        <v>637.0421658578126</v>
      </c>
    </row>
    <row r="252" spans="1:8" ht="18" customHeight="1">
      <c r="A252" s="3" t="s">
        <v>50</v>
      </c>
      <c r="B252" s="3" t="s">
        <v>50</v>
      </c>
      <c r="C252" s="25">
        <v>0.18</v>
      </c>
      <c r="D252" s="21"/>
      <c r="E252" s="21"/>
      <c r="F252" s="21"/>
      <c r="G252" s="21"/>
      <c r="H252" s="21"/>
    </row>
    <row r="253" spans="1:8" ht="18" customHeight="1">
      <c r="A253" s="3" t="s">
        <v>23</v>
      </c>
      <c r="B253" s="3" t="s">
        <v>23</v>
      </c>
      <c r="C253" s="22">
        <f>IRR(D251:H251,0.1)</f>
        <v>0.3817346655988349</v>
      </c>
      <c r="E253" s="21"/>
      <c r="F253" s="21"/>
      <c r="G253" s="21"/>
      <c r="H253" s="21"/>
    </row>
    <row r="254" spans="1:8" ht="18" customHeight="1">
      <c r="A254" s="3" t="str">
        <f>CONCATENATE("VAN NOMINAL","  ",C252)</f>
        <v>VAN NOMINAL  0.18</v>
      </c>
      <c r="B254" s="14" t="s">
        <v>57</v>
      </c>
      <c r="C254" s="15">
        <f>(NPV(+C252,D251:H251))*(1+C252)</f>
        <v>443.4137813139877</v>
      </c>
      <c r="E254" s="3"/>
      <c r="F254" s="3"/>
      <c r="G254" s="3"/>
      <c r="H254" s="3"/>
    </row>
    <row r="255" spans="1:8" ht="18" customHeight="1">
      <c r="A255" s="5"/>
      <c r="B255" s="5"/>
      <c r="C255" s="5"/>
      <c r="D255" s="24"/>
      <c r="E255" s="2"/>
      <c r="F255" s="2"/>
      <c r="G255" s="2"/>
      <c r="H255" s="2"/>
    </row>
    <row r="256" spans="1:8" ht="18" customHeight="1">
      <c r="A256" s="62" t="s">
        <v>24</v>
      </c>
      <c r="B256" s="62"/>
      <c r="C256" s="62"/>
      <c r="D256" s="62"/>
      <c r="E256" s="62"/>
      <c r="F256" s="62"/>
      <c r="G256" s="62"/>
      <c r="H256" s="62"/>
    </row>
    <row r="257" spans="1:8" ht="18" customHeight="1">
      <c r="A257" s="2" t="s">
        <v>29</v>
      </c>
      <c r="C257" s="2"/>
      <c r="D257" s="2">
        <v>0</v>
      </c>
      <c r="E257" s="2">
        <v>1</v>
      </c>
      <c r="F257" s="2">
        <v>2</v>
      </c>
      <c r="G257" s="2">
        <v>3</v>
      </c>
      <c r="H257" s="2">
        <v>4</v>
      </c>
    </row>
    <row r="258" spans="1:8" ht="18" customHeight="1">
      <c r="A258" s="5" t="s">
        <v>2</v>
      </c>
      <c r="B258" s="5" t="s">
        <v>2</v>
      </c>
      <c r="C258" s="5"/>
      <c r="D258" s="19"/>
      <c r="E258" s="19">
        <f>SUM(E259:E260)</f>
        <v>732.1428571428571</v>
      </c>
      <c r="F258" s="19">
        <f>SUM(F259:F260)</f>
        <v>715.1360544217687</v>
      </c>
      <c r="G258" s="19">
        <f>SUM(G259:G260)</f>
        <v>698.9390994493036</v>
      </c>
      <c r="H258" s="19">
        <f>SUM(H259:H260)</f>
        <v>683.5134280469558</v>
      </c>
    </row>
    <row r="259" spans="1:8" ht="18" customHeight="1">
      <c r="A259" s="3" t="s">
        <v>30</v>
      </c>
      <c r="B259" s="3" t="s">
        <v>30</v>
      </c>
      <c r="C259" s="3"/>
      <c r="D259" s="20"/>
      <c r="E259" s="20">
        <f>E240*(POWER(1.155,-E257))</f>
        <v>357.14285714285717</v>
      </c>
      <c r="F259" s="20">
        <f>F240*(POWER(1.155,-F257))</f>
        <v>340.13605442176873</v>
      </c>
      <c r="G259" s="20">
        <f>G240*(POWER(1.155,-G257))</f>
        <v>323.9390994493036</v>
      </c>
      <c r="H259" s="20">
        <f>H240*(POWER(1.155,-H257))</f>
        <v>308.5134280469558</v>
      </c>
    </row>
    <row r="260" spans="1:8" ht="18" customHeight="1">
      <c r="A260" s="3" t="s">
        <v>31</v>
      </c>
      <c r="B260" s="3" t="s">
        <v>31</v>
      </c>
      <c r="C260" s="3"/>
      <c r="D260" s="20"/>
      <c r="E260" s="20">
        <f>E241*(POWER(1.155,-E257))</f>
        <v>375</v>
      </c>
      <c r="F260" s="20">
        <f>F241*(POWER(1.155,-F257))</f>
        <v>375</v>
      </c>
      <c r="G260" s="20">
        <f>G241*(POWER(1.155,-G257))</f>
        <v>375</v>
      </c>
      <c r="H260" s="20">
        <f>H241*(POWER(1.155,-H257))</f>
        <v>375.00000000000006</v>
      </c>
    </row>
    <row r="261" spans="1:8" ht="18" customHeight="1">
      <c r="A261" s="5" t="s">
        <v>3</v>
      </c>
      <c r="B261" s="5" t="s">
        <v>3</v>
      </c>
      <c r="C261" s="5"/>
      <c r="D261" s="19"/>
      <c r="E261" s="19">
        <f>SUM(E262:E264)</f>
        <v>494.04761904761904</v>
      </c>
      <c r="F261" s="19">
        <f>SUM(F262:F264)</f>
        <v>488.37868480725626</v>
      </c>
      <c r="G261" s="19">
        <f>SUM(G262:G264)</f>
        <v>482.97969981643456</v>
      </c>
      <c r="H261" s="19">
        <f>SUM(H262:H264)</f>
        <v>477.8378093489853</v>
      </c>
    </row>
    <row r="262" spans="1:8" ht="18" customHeight="1">
      <c r="A262" s="3" t="s">
        <v>32</v>
      </c>
      <c r="B262" s="3" t="s">
        <v>32</v>
      </c>
      <c r="C262" s="3"/>
      <c r="D262" s="20"/>
      <c r="E262" s="20">
        <f>E243*(POWER(1.155,-E257))</f>
        <v>119.04761904761905</v>
      </c>
      <c r="F262" s="20">
        <f>F243*(POWER(1.155,-F257))</f>
        <v>113.37868480725625</v>
      </c>
      <c r="G262" s="20">
        <f>G243*(POWER(1.155,-G257))</f>
        <v>107.97969981643455</v>
      </c>
      <c r="H262" s="20">
        <f>H243*(POWER(1.155,-H257))</f>
        <v>102.83780934898527</v>
      </c>
    </row>
    <row r="263" spans="1:8" ht="18" customHeight="1">
      <c r="A263" s="3" t="s">
        <v>33</v>
      </c>
      <c r="B263" s="3" t="s">
        <v>33</v>
      </c>
      <c r="C263" s="3"/>
      <c r="D263" s="20"/>
      <c r="E263" s="20">
        <f>E244*(POWER(1.155,-E257))</f>
        <v>125</v>
      </c>
      <c r="F263" s="20">
        <f>F244*(POWER(1.155,-F257))</f>
        <v>125</v>
      </c>
      <c r="G263" s="20">
        <f>G244*(POWER(1.155,-G257))</f>
        <v>125</v>
      </c>
      <c r="H263" s="20">
        <f>H244*(POWER(1.155,-H257))</f>
        <v>125.00000000000001</v>
      </c>
    </row>
    <row r="264" spans="1:8" ht="18" customHeight="1">
      <c r="A264" s="3" t="s">
        <v>1</v>
      </c>
      <c r="B264" s="3" t="s">
        <v>1</v>
      </c>
      <c r="C264" s="3"/>
      <c r="D264" s="20"/>
      <c r="E264" s="20">
        <v>250</v>
      </c>
      <c r="F264" s="20">
        <v>250</v>
      </c>
      <c r="G264" s="20">
        <v>250</v>
      </c>
      <c r="H264" s="20">
        <v>250</v>
      </c>
    </row>
    <row r="265" spans="1:8" ht="18" customHeight="1">
      <c r="A265" s="5" t="s">
        <v>34</v>
      </c>
      <c r="B265" s="5" t="s">
        <v>34</v>
      </c>
      <c r="C265" s="5"/>
      <c r="D265" s="19"/>
      <c r="E265" s="19">
        <f>E258-E261</f>
        <v>238.09523809523807</v>
      </c>
      <c r="F265" s="19">
        <f>F258-F261</f>
        <v>226.7573696145124</v>
      </c>
      <c r="G265" s="19">
        <f>G258-G261</f>
        <v>215.95939963286907</v>
      </c>
      <c r="H265" s="19">
        <f>H258-H261</f>
        <v>205.67561869797055</v>
      </c>
    </row>
    <row r="266" spans="1:8" ht="18" customHeight="1">
      <c r="A266" s="3" t="s">
        <v>49</v>
      </c>
      <c r="B266" s="3" t="s">
        <v>49</v>
      </c>
      <c r="C266" s="3"/>
      <c r="D266" s="20"/>
      <c r="E266" s="20">
        <f>E247*(POWER(1.155,-E257))</f>
        <v>84.20995670995671</v>
      </c>
      <c r="F266" s="20">
        <f>F247*(POWER(1.155,-F257))</f>
        <v>89.69992129083037</v>
      </c>
      <c r="G266" s="20">
        <f>G247*(POWER(1.155,-G257))</f>
        <v>94.1488309514115</v>
      </c>
      <c r="H266" s="20">
        <f>H247*(POWER(1.155,-H257))</f>
        <v>97.71088514288354</v>
      </c>
    </row>
    <row r="267" spans="1:8" ht="18" customHeight="1">
      <c r="A267" s="5" t="s">
        <v>35</v>
      </c>
      <c r="B267" s="5" t="s">
        <v>35</v>
      </c>
      <c r="C267" s="5"/>
      <c r="D267" s="19"/>
      <c r="E267" s="19">
        <f>E265-E266</f>
        <v>153.88528138528136</v>
      </c>
      <c r="F267" s="19">
        <f>F265-F266</f>
        <v>137.05744832368202</v>
      </c>
      <c r="G267" s="19">
        <f>G265-G266</f>
        <v>121.81056868145757</v>
      </c>
      <c r="H267" s="19">
        <f>H265-H266</f>
        <v>107.96473355508701</v>
      </c>
    </row>
    <row r="268" spans="1:8" ht="18" customHeight="1">
      <c r="A268" s="3" t="s">
        <v>36</v>
      </c>
      <c r="B268" s="3" t="s">
        <v>36</v>
      </c>
      <c r="C268" s="3"/>
      <c r="D268" s="20">
        <v>1000</v>
      </c>
      <c r="E268" s="20"/>
      <c r="F268" s="20"/>
      <c r="G268" s="20"/>
      <c r="H268" s="20"/>
    </row>
    <row r="269" spans="1:8" ht="18" customHeight="1">
      <c r="A269" s="3" t="s">
        <v>37</v>
      </c>
      <c r="B269" s="3" t="s">
        <v>37</v>
      </c>
      <c r="C269" s="3"/>
      <c r="D269" s="20"/>
      <c r="E269" s="20">
        <v>250</v>
      </c>
      <c r="F269" s="20">
        <v>250</v>
      </c>
      <c r="G269" s="20">
        <v>250</v>
      </c>
      <c r="H269" s="20">
        <v>250</v>
      </c>
    </row>
    <row r="270" spans="1:8" ht="18" customHeight="1">
      <c r="A270" s="5" t="s">
        <v>5</v>
      </c>
      <c r="B270" s="5" t="s">
        <v>5</v>
      </c>
      <c r="C270" s="5"/>
      <c r="D270" s="19">
        <f>D257-D268</f>
        <v>-1000</v>
      </c>
      <c r="E270" s="19">
        <f>E267+E269</f>
        <v>403.88528138528136</v>
      </c>
      <c r="F270" s="19">
        <f>F267+F269</f>
        <v>387.057448323682</v>
      </c>
      <c r="G270" s="19">
        <f>G267+G269</f>
        <v>371.81056868145754</v>
      </c>
      <c r="H270" s="19">
        <f>H267+H269</f>
        <v>357.96473355508704</v>
      </c>
    </row>
    <row r="271" spans="1:8" ht="18" customHeight="1">
      <c r="A271" s="3" t="s">
        <v>50</v>
      </c>
      <c r="B271" s="3" t="s">
        <v>50</v>
      </c>
      <c r="C271" s="25">
        <v>0.18</v>
      </c>
      <c r="D271" s="21"/>
      <c r="E271" s="21"/>
      <c r="F271" s="21"/>
      <c r="G271" s="21"/>
      <c r="H271" s="21"/>
    </row>
    <row r="272" spans="1:8" ht="18" customHeight="1">
      <c r="A272" s="3" t="s">
        <v>43</v>
      </c>
      <c r="B272" s="3" t="s">
        <v>43</v>
      </c>
      <c r="C272" s="22">
        <f>IRR(D270:H270,0.1)</f>
        <v>0.19630706978254184</v>
      </c>
      <c r="E272" s="21"/>
      <c r="F272" s="21"/>
      <c r="G272" s="21"/>
      <c r="H272" s="21"/>
    </row>
    <row r="273" spans="1:8" ht="18" customHeight="1">
      <c r="A273" s="3" t="s">
        <v>44</v>
      </c>
      <c r="B273" s="3" t="s">
        <v>44</v>
      </c>
      <c r="C273" s="22">
        <f>(C253-0.155)/1.155</f>
        <v>0.19630706978254103</v>
      </c>
      <c r="E273" s="21"/>
      <c r="F273" s="21"/>
      <c r="G273" s="21"/>
      <c r="H273" s="21"/>
    </row>
    <row r="274" spans="1:8" ht="18" customHeight="1">
      <c r="A274" s="3" t="str">
        <f>CONCATENATE("VAN REAL","  ",C271)</f>
        <v>VAN REAL  0.18</v>
      </c>
      <c r="B274" s="3" t="s">
        <v>58</v>
      </c>
      <c r="C274" s="15">
        <f>(NPV(+C271,D270:H270))*(1+C271)</f>
        <v>31.183913152646962</v>
      </c>
      <c r="E274" s="21"/>
      <c r="F274" s="21"/>
      <c r="G274" s="21"/>
      <c r="H274" s="21"/>
    </row>
    <row r="275" spans="1:8" ht="18" customHeight="1">
      <c r="A275" s="5"/>
      <c r="B275" s="5"/>
      <c r="C275" s="5"/>
      <c r="D275" s="24"/>
      <c r="E275" s="2"/>
      <c r="F275" s="2"/>
      <c r="G275" s="2"/>
      <c r="H275" s="2"/>
    </row>
    <row r="276" spans="1:8" ht="18" customHeight="1">
      <c r="A276" s="64" t="s">
        <v>40</v>
      </c>
      <c r="B276" s="64"/>
      <c r="C276" s="64"/>
      <c r="D276" s="64"/>
      <c r="E276" s="64"/>
      <c r="F276" s="64"/>
      <c r="G276" s="64"/>
      <c r="H276" s="64"/>
    </row>
    <row r="277" spans="1:8" ht="18" customHeight="1">
      <c r="A277" s="67" t="s">
        <v>39</v>
      </c>
      <c r="B277" s="67"/>
      <c r="C277" s="67"/>
      <c r="D277" s="67"/>
      <c r="E277" s="67"/>
      <c r="F277" s="67"/>
      <c r="G277" s="67"/>
      <c r="H277" s="67"/>
    </row>
    <row r="278" spans="1:8" ht="18" customHeight="1">
      <c r="A278" s="62" t="s">
        <v>16</v>
      </c>
      <c r="B278" s="62"/>
      <c r="C278" s="62"/>
      <c r="D278" s="62"/>
      <c r="E278" s="62"/>
      <c r="F278" s="62"/>
      <c r="G278" s="62"/>
      <c r="H278" s="62"/>
    </row>
    <row r="279" spans="1:8" ht="18" customHeight="1">
      <c r="A279" s="2" t="s">
        <v>29</v>
      </c>
      <c r="C279" s="2"/>
      <c r="D279" s="2">
        <v>0</v>
      </c>
      <c r="E279" s="2">
        <v>1</v>
      </c>
      <c r="F279" s="2">
        <v>2</v>
      </c>
      <c r="G279" s="2">
        <v>3</v>
      </c>
      <c r="H279" s="2">
        <v>4</v>
      </c>
    </row>
    <row r="280" spans="1:8" ht="18" customHeight="1">
      <c r="A280" s="5" t="s">
        <v>2</v>
      </c>
      <c r="B280" s="5" t="s">
        <v>2</v>
      </c>
      <c r="C280" s="5"/>
      <c r="D280" s="19"/>
      <c r="E280" s="19">
        <f>SUM(E281:E281)</f>
        <v>825</v>
      </c>
      <c r="F280" s="19">
        <f>SUM(F281:F281)</f>
        <v>907.5000000000001</v>
      </c>
      <c r="G280" s="19">
        <f>SUM(G281:G281)</f>
        <v>998.2500000000002</v>
      </c>
      <c r="H280" s="19">
        <f>SUM(H281:H281)</f>
        <v>1098.0750000000003</v>
      </c>
    </row>
    <row r="281" spans="1:8" ht="18" customHeight="1">
      <c r="A281" s="3" t="s">
        <v>30</v>
      </c>
      <c r="B281" s="3" t="s">
        <v>30</v>
      </c>
      <c r="C281" s="3"/>
      <c r="D281" s="20"/>
      <c r="E281" s="20">
        <v>825</v>
      </c>
      <c r="F281" s="20">
        <f>E281*1.1</f>
        <v>907.5000000000001</v>
      </c>
      <c r="G281" s="20">
        <f>F281*1.1</f>
        <v>998.2500000000002</v>
      </c>
      <c r="H281" s="20">
        <f>G281*1.1</f>
        <v>1098.0750000000003</v>
      </c>
    </row>
    <row r="282" spans="1:8" ht="18" customHeight="1">
      <c r="A282" s="5" t="s">
        <v>3</v>
      </c>
      <c r="B282" s="5" t="s">
        <v>3</v>
      </c>
      <c r="C282" s="5"/>
      <c r="D282" s="19"/>
      <c r="E282" s="19">
        <f>SUM(E283:E285)</f>
        <v>531.875</v>
      </c>
      <c r="F282" s="19">
        <f>SUM(F283:F285)</f>
        <v>568.0031250000001</v>
      </c>
      <c r="G282" s="19">
        <f>SUM(G283:G285)</f>
        <v>608.974859375</v>
      </c>
      <c r="H282" s="19">
        <f>SUM(H283:H285)</f>
        <v>655.4653375781251</v>
      </c>
    </row>
    <row r="283" spans="1:8" ht="18" customHeight="1">
      <c r="A283" s="3" t="s">
        <v>32</v>
      </c>
      <c r="B283" s="3" t="s">
        <v>32</v>
      </c>
      <c r="C283" s="3"/>
      <c r="D283" s="20"/>
      <c r="E283" s="20">
        <f aca="true" t="shared" si="1" ref="E283:H284">+E243</f>
        <v>137.5</v>
      </c>
      <c r="F283" s="20">
        <f t="shared" si="1"/>
        <v>151.25000000000003</v>
      </c>
      <c r="G283" s="20">
        <f t="shared" si="1"/>
        <v>166.37500000000006</v>
      </c>
      <c r="H283" s="20">
        <f t="shared" si="1"/>
        <v>183.01250000000005</v>
      </c>
    </row>
    <row r="284" spans="1:8" ht="18" customHeight="1">
      <c r="A284" s="3" t="s">
        <v>33</v>
      </c>
      <c r="B284" s="3" t="s">
        <v>33</v>
      </c>
      <c r="C284" s="3"/>
      <c r="D284" s="20"/>
      <c r="E284" s="20">
        <f t="shared" si="1"/>
        <v>144.375</v>
      </c>
      <c r="F284" s="20">
        <f t="shared" si="1"/>
        <v>166.753125</v>
      </c>
      <c r="G284" s="20">
        <f t="shared" si="1"/>
        <v>192.59985937500002</v>
      </c>
      <c r="H284" s="20">
        <f t="shared" si="1"/>
        <v>222.452837578125</v>
      </c>
    </row>
    <row r="285" spans="1:8" ht="18" customHeight="1">
      <c r="A285" s="3" t="s">
        <v>1</v>
      </c>
      <c r="B285" s="3" t="s">
        <v>1</v>
      </c>
      <c r="C285" s="3"/>
      <c r="D285" s="20"/>
      <c r="E285" s="20">
        <v>250</v>
      </c>
      <c r="F285" s="20">
        <v>250</v>
      </c>
      <c r="G285" s="20">
        <v>250</v>
      </c>
      <c r="H285" s="20">
        <v>250</v>
      </c>
    </row>
    <row r="286" spans="1:8" ht="18" customHeight="1">
      <c r="A286" s="5" t="s">
        <v>34</v>
      </c>
      <c r="B286" s="5" t="s">
        <v>34</v>
      </c>
      <c r="C286" s="5"/>
      <c r="D286" s="19"/>
      <c r="E286" s="19">
        <f>E280-E282</f>
        <v>293.125</v>
      </c>
      <c r="F286" s="19">
        <f>F280-F282</f>
        <v>339.49687500000005</v>
      </c>
      <c r="G286" s="19">
        <f>G280-G282</f>
        <v>389.2751406250002</v>
      </c>
      <c r="H286" s="19">
        <f>H280-H282</f>
        <v>442.6096624218752</v>
      </c>
    </row>
    <row r="287" spans="1:8" ht="18" customHeight="1">
      <c r="A287" s="3" t="s">
        <v>49</v>
      </c>
      <c r="B287" s="3" t="s">
        <v>49</v>
      </c>
      <c r="C287" s="3"/>
      <c r="D287" s="20"/>
      <c r="E287" s="20">
        <f>E286*0.31</f>
        <v>90.86875</v>
      </c>
      <c r="F287" s="20">
        <f>F286*0.31</f>
        <v>105.24403125000002</v>
      </c>
      <c r="G287" s="20">
        <f>G286*0.31</f>
        <v>120.67529359375006</v>
      </c>
      <c r="H287" s="20">
        <f>H286*0.31</f>
        <v>137.20899535078132</v>
      </c>
    </row>
    <row r="288" spans="1:8" ht="18" customHeight="1">
      <c r="A288" s="5" t="s">
        <v>35</v>
      </c>
      <c r="B288" s="5" t="s">
        <v>35</v>
      </c>
      <c r="C288" s="5"/>
      <c r="D288" s="19"/>
      <c r="E288" s="19">
        <f>E286-E287</f>
        <v>202.25625</v>
      </c>
      <c r="F288" s="19">
        <f>F286-F287</f>
        <v>234.25284375</v>
      </c>
      <c r="G288" s="19">
        <f>G286-G287</f>
        <v>268.59984703125014</v>
      </c>
      <c r="H288" s="19">
        <f>H286-H287</f>
        <v>305.4006670710939</v>
      </c>
    </row>
    <row r="289" spans="1:8" ht="18" customHeight="1">
      <c r="A289" s="3" t="s">
        <v>36</v>
      </c>
      <c r="B289" s="3" t="s">
        <v>36</v>
      </c>
      <c r="C289" s="3"/>
      <c r="D289" s="20">
        <v>1000</v>
      </c>
      <c r="E289" s="20"/>
      <c r="F289" s="20"/>
      <c r="G289" s="20"/>
      <c r="H289" s="20"/>
    </row>
    <row r="290" spans="1:8" ht="18" customHeight="1">
      <c r="A290" s="3" t="s">
        <v>37</v>
      </c>
      <c r="B290" s="3" t="s">
        <v>37</v>
      </c>
      <c r="C290" s="3"/>
      <c r="D290" s="20"/>
      <c r="E290" s="20">
        <v>250</v>
      </c>
      <c r="F290" s="20">
        <v>250</v>
      </c>
      <c r="G290" s="20">
        <v>250</v>
      </c>
      <c r="H290" s="20">
        <v>250</v>
      </c>
    </row>
    <row r="291" spans="1:8" ht="18" customHeight="1">
      <c r="A291" s="5" t="s">
        <v>5</v>
      </c>
      <c r="B291" s="5" t="s">
        <v>5</v>
      </c>
      <c r="C291" s="5"/>
      <c r="D291" s="19">
        <f>D279-D289</f>
        <v>-1000</v>
      </c>
      <c r="E291" s="19">
        <f>E288+E290</f>
        <v>452.25625</v>
      </c>
      <c r="F291" s="19">
        <f>F288+F290</f>
        <v>484.25284375</v>
      </c>
      <c r="G291" s="19">
        <f>G288+G290</f>
        <v>518.5998470312502</v>
      </c>
      <c r="H291" s="19">
        <f>H288+H290</f>
        <v>555.400667071094</v>
      </c>
    </row>
    <row r="292" spans="1:8" ht="18" customHeight="1">
      <c r="A292" s="3" t="s">
        <v>50</v>
      </c>
      <c r="B292" s="3" t="s">
        <v>50</v>
      </c>
      <c r="C292" s="25">
        <v>0.18</v>
      </c>
      <c r="D292" s="21"/>
      <c r="E292" s="21"/>
      <c r="F292" s="21"/>
      <c r="G292" s="21"/>
      <c r="H292" s="21"/>
    </row>
    <row r="293" spans="1:8" ht="18" customHeight="1">
      <c r="A293" s="3" t="s">
        <v>23</v>
      </c>
      <c r="B293" s="3" t="s">
        <v>23</v>
      </c>
      <c r="C293" s="22">
        <f>IRR(D291:H291,0.1)</f>
        <v>0.33697827166027317</v>
      </c>
      <c r="E293" s="21"/>
      <c r="F293" s="21"/>
      <c r="G293" s="21"/>
      <c r="H293" s="21"/>
    </row>
    <row r="294" spans="1:8" ht="18" customHeight="1">
      <c r="A294" s="3" t="str">
        <f>CONCATENATE("VAN NOMINAL","  ",C292)</f>
        <v>VAN NOMINAL  0.18</v>
      </c>
      <c r="B294" s="3" t="s">
        <v>57</v>
      </c>
      <c r="C294" s="15">
        <f>(NPV(+C292,D291:H291))*(1+C292)</f>
        <v>333.156223720799</v>
      </c>
      <c r="E294" s="2"/>
      <c r="F294" s="2"/>
      <c r="G294" s="2"/>
      <c r="H294" s="2"/>
    </row>
    <row r="295" spans="1:8" ht="18" customHeight="1">
      <c r="A295" s="5"/>
      <c r="B295" s="5"/>
      <c r="C295" s="5"/>
      <c r="D295" s="24"/>
      <c r="E295" s="2"/>
      <c r="F295" s="2"/>
      <c r="G295" s="2"/>
      <c r="H295" s="2"/>
    </row>
    <row r="296" spans="1:8" ht="18" customHeight="1">
      <c r="A296" s="5"/>
      <c r="B296" s="5"/>
      <c r="C296" s="5"/>
      <c r="D296" s="24"/>
      <c r="E296" s="2"/>
      <c r="F296" s="2"/>
      <c r="G296" s="2"/>
      <c r="H296" s="2"/>
    </row>
    <row r="297" spans="1:8" ht="18" customHeight="1">
      <c r="A297" s="62" t="s">
        <v>24</v>
      </c>
      <c r="B297" s="62"/>
      <c r="C297" s="62"/>
      <c r="D297" s="62"/>
      <c r="E297" s="62"/>
      <c r="F297" s="62"/>
      <c r="G297" s="62"/>
      <c r="H297" s="62"/>
    </row>
    <row r="298" spans="1:8" ht="18" customHeight="1">
      <c r="A298" s="2" t="s">
        <v>29</v>
      </c>
      <c r="C298" s="2"/>
      <c r="D298" s="2">
        <v>0</v>
      </c>
      <c r="E298" s="2">
        <v>1</v>
      </c>
      <c r="F298" s="2">
        <v>2</v>
      </c>
      <c r="G298" s="2">
        <v>3</v>
      </c>
      <c r="H298" s="2">
        <v>4</v>
      </c>
    </row>
    <row r="299" spans="1:8" ht="18" customHeight="1">
      <c r="A299" s="5" t="s">
        <v>2</v>
      </c>
      <c r="B299" s="5" t="s">
        <v>2</v>
      </c>
      <c r="C299" s="5"/>
      <c r="D299" s="19"/>
      <c r="E299" s="19">
        <f>SUM(E300:E300)</f>
        <v>714.2857142857143</v>
      </c>
      <c r="F299" s="19">
        <f>SUM(F300:F300)</f>
        <v>680.2721088435375</v>
      </c>
      <c r="G299" s="19">
        <f>SUM(G300:G300)</f>
        <v>647.8781988986071</v>
      </c>
      <c r="H299" s="19">
        <f>SUM(H300:H300)</f>
        <v>617.0268560939116</v>
      </c>
    </row>
    <row r="300" spans="1:8" ht="18" customHeight="1">
      <c r="A300" s="3" t="s">
        <v>30</v>
      </c>
      <c r="B300" s="3" t="s">
        <v>30</v>
      </c>
      <c r="C300" s="3"/>
      <c r="D300" s="20"/>
      <c r="E300" s="20">
        <f>E281*POWER(1.155,-E298)</f>
        <v>714.2857142857143</v>
      </c>
      <c r="F300" s="20">
        <f>F281*POWER(1.155,-F298)</f>
        <v>680.2721088435375</v>
      </c>
      <c r="G300" s="20">
        <f>G281*POWER(1.155,-G298)</f>
        <v>647.8781988986071</v>
      </c>
      <c r="H300" s="20">
        <f>H281*POWER(1.155,-H298)</f>
        <v>617.0268560939116</v>
      </c>
    </row>
    <row r="301" spans="1:8" ht="18" customHeight="1">
      <c r="A301" s="5" t="s">
        <v>3</v>
      </c>
      <c r="B301" s="5" t="s">
        <v>3</v>
      </c>
      <c r="C301" s="5"/>
      <c r="D301" s="19"/>
      <c r="E301" s="19">
        <f>SUM(E302:E304)</f>
        <v>494.04761904761904</v>
      </c>
      <c r="F301" s="19">
        <f>SUM(F302:F304)</f>
        <v>488.37868480725626</v>
      </c>
      <c r="G301" s="19">
        <f>SUM(G302:G304)</f>
        <v>482.97969981643456</v>
      </c>
      <c r="H301" s="19">
        <f>SUM(H302:H304)</f>
        <v>477.8378093489853</v>
      </c>
    </row>
    <row r="302" spans="1:8" ht="18" customHeight="1">
      <c r="A302" s="3" t="s">
        <v>32</v>
      </c>
      <c r="B302" s="3" t="s">
        <v>32</v>
      </c>
      <c r="C302" s="3"/>
      <c r="D302" s="20"/>
      <c r="E302" s="20">
        <f>E283*POWER(1.155,-E298)</f>
        <v>119.04761904761905</v>
      </c>
      <c r="F302" s="20">
        <f>F283*POWER(1.155,-F298)</f>
        <v>113.37868480725625</v>
      </c>
      <c r="G302" s="20">
        <f>G283*POWER(1.155,-G298)</f>
        <v>107.97969981643455</v>
      </c>
      <c r="H302" s="20">
        <f>H283*POWER(1.155,-H298)</f>
        <v>102.83780934898527</v>
      </c>
    </row>
    <row r="303" spans="1:8" ht="18" customHeight="1">
      <c r="A303" s="3" t="s">
        <v>33</v>
      </c>
      <c r="B303" s="3" t="s">
        <v>33</v>
      </c>
      <c r="C303" s="3"/>
      <c r="D303" s="20"/>
      <c r="E303" s="20">
        <f>E284*POWER(1.155,-E298)</f>
        <v>125</v>
      </c>
      <c r="F303" s="20">
        <f>F284*POWER(1.155,-F298)</f>
        <v>125</v>
      </c>
      <c r="G303" s="20">
        <f>G284*POWER(1.155,-G298)</f>
        <v>125</v>
      </c>
      <c r="H303" s="20">
        <f>H284*POWER(1.155,-H298)</f>
        <v>125.00000000000001</v>
      </c>
    </row>
    <row r="304" spans="1:8" ht="18" customHeight="1">
      <c r="A304" s="3" t="s">
        <v>1</v>
      </c>
      <c r="B304" s="3" t="s">
        <v>1</v>
      </c>
      <c r="C304" s="3"/>
      <c r="D304" s="20"/>
      <c r="E304" s="20">
        <v>250</v>
      </c>
      <c r="F304" s="20">
        <v>250</v>
      </c>
      <c r="G304" s="20">
        <v>250</v>
      </c>
      <c r="H304" s="20">
        <v>250</v>
      </c>
    </row>
    <row r="305" spans="1:8" ht="18" customHeight="1">
      <c r="A305" s="5" t="s">
        <v>34</v>
      </c>
      <c r="B305" s="5" t="s">
        <v>34</v>
      </c>
      <c r="C305" s="5"/>
      <c r="D305" s="19"/>
      <c r="E305" s="19">
        <f>E299-E301</f>
        <v>220.2380952380953</v>
      </c>
      <c r="F305" s="19">
        <f>F299-F301</f>
        <v>191.8934240362812</v>
      </c>
      <c r="G305" s="19">
        <f>G299-G301</f>
        <v>164.89849908217258</v>
      </c>
      <c r="H305" s="19">
        <f>H299-H301</f>
        <v>139.18904674492637</v>
      </c>
    </row>
    <row r="306" spans="1:8" ht="18" customHeight="1">
      <c r="A306" s="3" t="s">
        <v>49</v>
      </c>
      <c r="B306" s="3" t="s">
        <v>49</v>
      </c>
      <c r="C306" s="3"/>
      <c r="D306" s="20"/>
      <c r="E306" s="20">
        <f>E287*(POWER(1.155,-1))</f>
        <v>78.67424242424242</v>
      </c>
      <c r="F306" s="20">
        <f>F287*(POWER(1.155,-2))</f>
        <v>78.89209816157869</v>
      </c>
      <c r="G306" s="20">
        <f>G287*(POWER(1.155,-3))</f>
        <v>78.31995178069562</v>
      </c>
      <c r="H306" s="20">
        <f>H287*(POWER(1.155,-4))</f>
        <v>77.10004783743982</v>
      </c>
    </row>
    <row r="307" spans="1:8" ht="18" customHeight="1">
      <c r="A307" s="5" t="s">
        <v>35</v>
      </c>
      <c r="B307" s="5" t="s">
        <v>35</v>
      </c>
      <c r="C307" s="5"/>
      <c r="D307" s="19"/>
      <c r="E307" s="19">
        <f>E305-E306</f>
        <v>141.56385281385286</v>
      </c>
      <c r="F307" s="19">
        <f>F305-F306</f>
        <v>113.00132587470252</v>
      </c>
      <c r="G307" s="19">
        <f>G305-G306</f>
        <v>86.57854730147696</v>
      </c>
      <c r="H307" s="19">
        <f>H305-H306</f>
        <v>62.088998907486555</v>
      </c>
    </row>
    <row r="308" spans="1:8" ht="18" customHeight="1">
      <c r="A308" s="3" t="s">
        <v>36</v>
      </c>
      <c r="B308" s="3" t="s">
        <v>36</v>
      </c>
      <c r="C308" s="3"/>
      <c r="D308" s="20">
        <v>1000</v>
      </c>
      <c r="E308" s="20"/>
      <c r="F308" s="20"/>
      <c r="G308" s="20"/>
      <c r="H308" s="20"/>
    </row>
    <row r="309" spans="1:8" ht="18" customHeight="1">
      <c r="A309" s="3" t="s">
        <v>37</v>
      </c>
      <c r="B309" s="3" t="s">
        <v>37</v>
      </c>
      <c r="C309" s="3"/>
      <c r="D309" s="20"/>
      <c r="E309" s="20">
        <v>250</v>
      </c>
      <c r="F309" s="20">
        <v>250</v>
      </c>
      <c r="G309" s="20">
        <v>250</v>
      </c>
      <c r="H309" s="20">
        <v>250</v>
      </c>
    </row>
    <row r="310" spans="1:8" ht="18" customHeight="1">
      <c r="A310" s="5" t="s">
        <v>5</v>
      </c>
      <c r="B310" s="5" t="s">
        <v>5</v>
      </c>
      <c r="C310" s="5"/>
      <c r="D310" s="19">
        <f>D298-D308</f>
        <v>-1000</v>
      </c>
      <c r="E310" s="19">
        <f>E307+E309</f>
        <v>391.56385281385286</v>
      </c>
      <c r="F310" s="19">
        <f>F307+F309</f>
        <v>363.0013258747025</v>
      </c>
      <c r="G310" s="19">
        <f>G307+G309</f>
        <v>336.578547301477</v>
      </c>
      <c r="H310" s="19">
        <f>H307+H309</f>
        <v>312.08899890748654</v>
      </c>
    </row>
    <row r="311" spans="1:8" ht="18" customHeight="1">
      <c r="A311" s="3" t="s">
        <v>50</v>
      </c>
      <c r="B311" s="3" t="s">
        <v>50</v>
      </c>
      <c r="C311" s="25">
        <v>0.18</v>
      </c>
      <c r="D311" s="21"/>
      <c r="E311" s="21"/>
      <c r="F311" s="21"/>
      <c r="G311" s="21"/>
      <c r="H311" s="21"/>
    </row>
    <row r="312" spans="1:8" ht="18" customHeight="1">
      <c r="A312" s="3" t="s">
        <v>43</v>
      </c>
      <c r="B312" s="3" t="s">
        <v>43</v>
      </c>
      <c r="C312" s="22">
        <f>IRR(D310:H310,0.1)</f>
        <v>0.15755694516038973</v>
      </c>
      <c r="E312" s="21"/>
      <c r="F312" s="21"/>
      <c r="G312" s="21"/>
      <c r="H312" s="21"/>
    </row>
    <row r="313" spans="1:8" ht="18" customHeight="1">
      <c r="A313" s="14" t="s">
        <v>44</v>
      </c>
      <c r="B313" s="14" t="s">
        <v>44</v>
      </c>
      <c r="C313" s="25">
        <f>(C293-0.155)/1.155</f>
        <v>0.15755694516040966</v>
      </c>
      <c r="E313" s="3"/>
      <c r="F313" s="3"/>
      <c r="G313" s="3"/>
      <c r="H313" s="3"/>
    </row>
    <row r="314" spans="1:8" ht="18" customHeight="1">
      <c r="A314" s="3" t="str">
        <f>CONCATENATE("VAN REAL","  ",C311)</f>
        <v>VAN REAL  0.18</v>
      </c>
      <c r="B314" s="14" t="s">
        <v>58</v>
      </c>
      <c r="C314" s="15">
        <f>(NPV(+C311,D310:H310))*(1+C311)</f>
        <v>-41.640197539910076</v>
      </c>
      <c r="E314" s="3"/>
      <c r="F314" s="3"/>
      <c r="G314" s="3"/>
      <c r="H314" s="3"/>
    </row>
    <row r="315" spans="1:8" ht="18" customHeight="1">
      <c r="A315" s="5"/>
      <c r="B315" s="5"/>
      <c r="C315" s="5"/>
      <c r="D315" s="24"/>
      <c r="E315" s="2"/>
      <c r="F315" s="2"/>
      <c r="G315" s="2"/>
      <c r="H315" s="2"/>
    </row>
    <row r="316" spans="1:8" ht="18" customHeight="1">
      <c r="A316" s="64" t="s">
        <v>42</v>
      </c>
      <c r="B316" s="64"/>
      <c r="C316" s="64"/>
      <c r="D316" s="64"/>
      <c r="E316" s="64"/>
      <c r="F316" s="64"/>
      <c r="G316" s="64"/>
      <c r="H316" s="64"/>
    </row>
    <row r="317" spans="1:8" ht="18" customHeight="1">
      <c r="A317" s="67" t="s">
        <v>41</v>
      </c>
      <c r="B317" s="67"/>
      <c r="C317" s="67"/>
      <c r="D317" s="67"/>
      <c r="E317" s="67"/>
      <c r="F317" s="67"/>
      <c r="G317" s="67"/>
      <c r="H317" s="67"/>
    </row>
    <row r="318" spans="1:8" ht="18" customHeight="1">
      <c r="A318" s="62" t="s">
        <v>16</v>
      </c>
      <c r="B318" s="62"/>
      <c r="C318" s="62"/>
      <c r="D318" s="62"/>
      <c r="E318" s="62"/>
      <c r="F318" s="62"/>
      <c r="G318" s="62"/>
      <c r="H318" s="62"/>
    </row>
    <row r="319" spans="1:8" ht="18" customHeight="1">
      <c r="A319" s="2" t="s">
        <v>29</v>
      </c>
      <c r="C319" s="2"/>
      <c r="D319" s="2">
        <v>0</v>
      </c>
      <c r="E319" s="2">
        <v>1</v>
      </c>
      <c r="F319" s="2">
        <v>2</v>
      </c>
      <c r="G319" s="2">
        <v>3</v>
      </c>
      <c r="H319" s="2">
        <v>4</v>
      </c>
    </row>
    <row r="320" spans="1:8" ht="18" customHeight="1">
      <c r="A320" s="5" t="s">
        <v>2</v>
      </c>
      <c r="B320" s="5" t="s">
        <v>2</v>
      </c>
      <c r="C320" s="5"/>
      <c r="D320" s="19"/>
      <c r="E320" s="19">
        <f>SUM(E321:E321)</f>
        <v>866.25</v>
      </c>
      <c r="F320" s="19">
        <f>SUM(F321:F321)</f>
        <v>1000.5187500000001</v>
      </c>
      <c r="G320" s="19">
        <f>SUM(G321:G321)</f>
        <v>1155.59915625</v>
      </c>
      <c r="H320" s="19">
        <f>SUM(H321:H321)</f>
        <v>1334.71702546875</v>
      </c>
    </row>
    <row r="321" spans="1:8" ht="18" customHeight="1">
      <c r="A321" s="3" t="s">
        <v>31</v>
      </c>
      <c r="B321" s="3" t="s">
        <v>31</v>
      </c>
      <c r="C321" s="3"/>
      <c r="D321" s="20"/>
      <c r="E321" s="20">
        <f>750*POWER(1.155,E319)</f>
        <v>866.25</v>
      </c>
      <c r="F321" s="20">
        <f>750*POWER(1.155,F319)</f>
        <v>1000.5187500000001</v>
      </c>
      <c r="G321" s="20">
        <f>750*POWER(1.155,G319)</f>
        <v>1155.59915625</v>
      </c>
      <c r="H321" s="20">
        <f>750*POWER(1.155,H319)</f>
        <v>1334.71702546875</v>
      </c>
    </row>
    <row r="322" spans="1:8" ht="18" customHeight="1">
      <c r="A322" s="5" t="s">
        <v>3</v>
      </c>
      <c r="B322" s="5" t="s">
        <v>3</v>
      </c>
      <c r="C322" s="5"/>
      <c r="D322" s="19"/>
      <c r="E322" s="19">
        <f>SUM(E323:E324)</f>
        <v>525</v>
      </c>
      <c r="F322" s="19">
        <f>SUM(F323:F324)</f>
        <v>552.5</v>
      </c>
      <c r="G322" s="19">
        <f>SUM(G323:G324)</f>
        <v>582.7500000000001</v>
      </c>
      <c r="H322" s="19">
        <f>SUM(H323:H324)</f>
        <v>616.0250000000001</v>
      </c>
    </row>
    <row r="323" spans="1:8" ht="18" customHeight="1">
      <c r="A323" s="3" t="s">
        <v>32</v>
      </c>
      <c r="B323" s="3" t="s">
        <v>32</v>
      </c>
      <c r="C323" s="3"/>
      <c r="D323" s="20"/>
      <c r="E323" s="20">
        <f>250*POWER(1.1,E319)</f>
        <v>275</v>
      </c>
      <c r="F323" s="20">
        <f>250*POWER(1.1,F319)</f>
        <v>302.50000000000006</v>
      </c>
      <c r="G323" s="20">
        <f>250*POWER(1.1,G319)</f>
        <v>332.7500000000001</v>
      </c>
      <c r="H323" s="20">
        <f>250*POWER(1.1,H319)</f>
        <v>366.0250000000001</v>
      </c>
    </row>
    <row r="324" spans="1:8" ht="18" customHeight="1">
      <c r="A324" s="3" t="s">
        <v>1</v>
      </c>
      <c r="B324" s="3" t="s">
        <v>1</v>
      </c>
      <c r="C324" s="3"/>
      <c r="D324" s="20"/>
      <c r="E324" s="20">
        <v>250</v>
      </c>
      <c r="F324" s="20">
        <v>250</v>
      </c>
      <c r="G324" s="20">
        <v>250</v>
      </c>
      <c r="H324" s="20">
        <v>250</v>
      </c>
    </row>
    <row r="325" spans="1:8" ht="18" customHeight="1">
      <c r="A325" s="5" t="s">
        <v>34</v>
      </c>
      <c r="B325" s="5" t="s">
        <v>34</v>
      </c>
      <c r="C325" s="5"/>
      <c r="D325" s="19"/>
      <c r="E325" s="19">
        <f>E320-E322</f>
        <v>341.25</v>
      </c>
      <c r="F325" s="19">
        <f>F320-F322</f>
        <v>448.01875000000007</v>
      </c>
      <c r="G325" s="19">
        <f>G320-G322</f>
        <v>572.84915625</v>
      </c>
      <c r="H325" s="19">
        <f>H320-H322</f>
        <v>718.69202546875</v>
      </c>
    </row>
    <row r="326" spans="1:8" ht="18" customHeight="1">
      <c r="A326" s="3" t="s">
        <v>49</v>
      </c>
      <c r="B326" s="3" t="s">
        <v>49</v>
      </c>
      <c r="C326" s="3"/>
      <c r="D326" s="20"/>
      <c r="E326" s="20">
        <f>E325*0.31</f>
        <v>105.7875</v>
      </c>
      <c r="F326" s="20">
        <f>F325*0.31</f>
        <v>138.88581250000001</v>
      </c>
      <c r="G326" s="20">
        <f>G325*0.31</f>
        <v>177.5832384375</v>
      </c>
      <c r="H326" s="20">
        <f>H325*0.31</f>
        <v>222.79452789531248</v>
      </c>
    </row>
    <row r="327" spans="1:8" ht="18" customHeight="1">
      <c r="A327" s="5" t="s">
        <v>35</v>
      </c>
      <c r="B327" s="5" t="s">
        <v>35</v>
      </c>
      <c r="C327" s="5"/>
      <c r="D327" s="19"/>
      <c r="E327" s="19">
        <f>E325-E326</f>
        <v>235.4625</v>
      </c>
      <c r="F327" s="19">
        <f>F325-F326</f>
        <v>309.1329375</v>
      </c>
      <c r="G327" s="19">
        <f>G325-G326</f>
        <v>395.2659178125</v>
      </c>
      <c r="H327" s="19">
        <f>H325-H326</f>
        <v>495.8974975734375</v>
      </c>
    </row>
    <row r="328" spans="1:8" ht="18" customHeight="1">
      <c r="A328" s="3" t="s">
        <v>36</v>
      </c>
      <c r="B328" s="3" t="s">
        <v>36</v>
      </c>
      <c r="C328" s="3"/>
      <c r="D328" s="20">
        <v>1000</v>
      </c>
      <c r="E328" s="20"/>
      <c r="F328" s="20"/>
      <c r="G328" s="20"/>
      <c r="H328" s="20"/>
    </row>
    <row r="329" spans="1:8" ht="18" customHeight="1">
      <c r="A329" s="3" t="s">
        <v>37</v>
      </c>
      <c r="B329" s="3" t="s">
        <v>37</v>
      </c>
      <c r="C329" s="3"/>
      <c r="D329" s="20"/>
      <c r="E329" s="20">
        <v>250</v>
      </c>
      <c r="F329" s="20">
        <v>250</v>
      </c>
      <c r="G329" s="20">
        <v>250</v>
      </c>
      <c r="H329" s="20">
        <v>250</v>
      </c>
    </row>
    <row r="330" spans="1:8" ht="18" customHeight="1">
      <c r="A330" s="5" t="s">
        <v>5</v>
      </c>
      <c r="B330" s="5" t="s">
        <v>5</v>
      </c>
      <c r="C330" s="5"/>
      <c r="D330" s="19">
        <f>D319-D328</f>
        <v>-1000</v>
      </c>
      <c r="E330" s="19">
        <f>E327+E329</f>
        <v>485.4625</v>
      </c>
      <c r="F330" s="19">
        <f>F327+F329</f>
        <v>559.1329375</v>
      </c>
      <c r="G330" s="19">
        <f>G327+G329</f>
        <v>645.2659178125</v>
      </c>
      <c r="H330" s="19">
        <f>H327+H329</f>
        <v>745.8974975734375</v>
      </c>
    </row>
    <row r="331" spans="1:8" ht="18" customHeight="1">
      <c r="A331" s="3" t="s">
        <v>50</v>
      </c>
      <c r="B331" s="3" t="s">
        <v>50</v>
      </c>
      <c r="C331" s="25">
        <v>0.18</v>
      </c>
      <c r="D331" s="21"/>
      <c r="E331" s="21"/>
      <c r="F331" s="21"/>
      <c r="G331" s="21"/>
      <c r="H331" s="21"/>
    </row>
    <row r="332" spans="1:8" ht="18" customHeight="1">
      <c r="A332" s="3" t="s">
        <v>23</v>
      </c>
      <c r="B332" s="3" t="s">
        <v>23</v>
      </c>
      <c r="C332" s="22">
        <f>IRR(D330:H330,0.1)</f>
        <v>0.4376321135664887</v>
      </c>
      <c r="E332" s="21"/>
      <c r="F332" s="21"/>
      <c r="G332" s="21"/>
      <c r="H332" s="21"/>
    </row>
    <row r="333" spans="1:8" ht="18" customHeight="1">
      <c r="A333" s="3" t="str">
        <f>CONCATENATE("VAN NOMINAL","  ",C331)</f>
        <v>VAN NOMINAL  0.18</v>
      </c>
      <c r="B333" s="3" t="s">
        <v>57</v>
      </c>
      <c r="C333" s="15">
        <f>(NPV(+C331,D330:H330))*(1+C331)</f>
        <v>590.423858104906</v>
      </c>
      <c r="E333" s="21"/>
      <c r="F333" s="21"/>
      <c r="G333" s="21"/>
      <c r="H333" s="21"/>
    </row>
    <row r="334" spans="1:8" ht="18" customHeight="1">
      <c r="A334" s="5"/>
      <c r="B334" s="5"/>
      <c r="C334" s="5"/>
      <c r="D334" s="24"/>
      <c r="E334" s="2"/>
      <c r="F334" s="2"/>
      <c r="G334" s="2"/>
      <c r="H334" s="2"/>
    </row>
    <row r="335" spans="1:8" ht="18" customHeight="1">
      <c r="A335" s="62" t="s">
        <v>24</v>
      </c>
      <c r="B335" s="62"/>
      <c r="C335" s="62"/>
      <c r="D335" s="62"/>
      <c r="E335" s="62"/>
      <c r="F335" s="62"/>
      <c r="G335" s="62"/>
      <c r="H335" s="62"/>
    </row>
    <row r="336" spans="1:8" ht="18" customHeight="1">
      <c r="A336" s="2" t="s">
        <v>29</v>
      </c>
      <c r="C336" s="2"/>
      <c r="D336" s="2">
        <v>0</v>
      </c>
      <c r="E336" s="2">
        <v>1</v>
      </c>
      <c r="F336" s="2">
        <v>2</v>
      </c>
      <c r="G336" s="2">
        <v>3</v>
      </c>
      <c r="H336" s="2">
        <v>4</v>
      </c>
    </row>
    <row r="337" spans="1:8" ht="18" customHeight="1">
      <c r="A337" s="5" t="s">
        <v>2</v>
      </c>
      <c r="B337" s="5" t="s">
        <v>2</v>
      </c>
      <c r="C337" s="5"/>
      <c r="D337" s="19"/>
      <c r="E337" s="19">
        <f>SUM(E338:E338)</f>
        <v>750</v>
      </c>
      <c r="F337" s="19">
        <f>SUM(F338:F338)</f>
        <v>750</v>
      </c>
      <c r="G337" s="19">
        <f>SUM(G338:G338)</f>
        <v>750</v>
      </c>
      <c r="H337" s="19">
        <f>SUM(H338:H338)</f>
        <v>750.0000000000001</v>
      </c>
    </row>
    <row r="338" spans="1:8" ht="18" customHeight="1">
      <c r="A338" s="3" t="s">
        <v>31</v>
      </c>
      <c r="B338" s="3" t="s">
        <v>31</v>
      </c>
      <c r="C338" s="3"/>
      <c r="D338" s="20"/>
      <c r="E338" s="20">
        <f>E321*POWER(1.155,-E336)</f>
        <v>750</v>
      </c>
      <c r="F338" s="20">
        <f>F321*POWER(1.155,-F336)</f>
        <v>750</v>
      </c>
      <c r="G338" s="20">
        <f>G321*POWER(1.155,-G336)</f>
        <v>750</v>
      </c>
      <c r="H338" s="20">
        <f>H321*POWER(1.155,-H336)</f>
        <v>750.0000000000001</v>
      </c>
    </row>
    <row r="339" spans="1:8" ht="18" customHeight="1">
      <c r="A339" s="5" t="s">
        <v>3</v>
      </c>
      <c r="B339" s="5" t="s">
        <v>3</v>
      </c>
      <c r="C339" s="5"/>
      <c r="D339" s="19"/>
      <c r="E339" s="19">
        <f>SUM(E340:E341)</f>
        <v>488.0952380952381</v>
      </c>
      <c r="F339" s="19">
        <f>SUM(F340:F341)</f>
        <v>476.7573696145125</v>
      </c>
      <c r="G339" s="19">
        <f>SUM(G340:G341)</f>
        <v>465.9593996328691</v>
      </c>
      <c r="H339" s="19">
        <f>SUM(H340:H341)</f>
        <v>455.67561869797055</v>
      </c>
    </row>
    <row r="340" spans="1:8" ht="18" customHeight="1">
      <c r="A340" s="3" t="s">
        <v>32</v>
      </c>
      <c r="B340" s="3" t="s">
        <v>32</v>
      </c>
      <c r="C340" s="3"/>
      <c r="D340" s="20"/>
      <c r="E340" s="20">
        <f>E323*POWER(1.155,-E336)</f>
        <v>238.0952380952381</v>
      </c>
      <c r="F340" s="20">
        <f>F323*POWER(1.155,-F336)</f>
        <v>226.7573696145125</v>
      </c>
      <c r="G340" s="20">
        <f>G323*POWER(1.155,-G336)</f>
        <v>215.9593996328691</v>
      </c>
      <c r="H340" s="20">
        <f>H323*POWER(1.155,-H336)</f>
        <v>205.67561869797055</v>
      </c>
    </row>
    <row r="341" spans="1:8" ht="18" customHeight="1">
      <c r="A341" s="3" t="s">
        <v>1</v>
      </c>
      <c r="B341" s="3" t="s">
        <v>1</v>
      </c>
      <c r="C341" s="3"/>
      <c r="D341" s="20"/>
      <c r="E341" s="20">
        <v>250</v>
      </c>
      <c r="F341" s="20">
        <v>250</v>
      </c>
      <c r="G341" s="20">
        <v>250</v>
      </c>
      <c r="H341" s="20">
        <v>250</v>
      </c>
    </row>
    <row r="342" spans="1:8" ht="18" customHeight="1">
      <c r="A342" s="5" t="s">
        <v>34</v>
      </c>
      <c r="B342" s="5" t="s">
        <v>34</v>
      </c>
      <c r="C342" s="5"/>
      <c r="D342" s="19"/>
      <c r="E342" s="19">
        <f>E337-E339</f>
        <v>261.9047619047619</v>
      </c>
      <c r="F342" s="19">
        <f>F337-F339</f>
        <v>273.2426303854875</v>
      </c>
      <c r="G342" s="19">
        <f>G337-G339</f>
        <v>284.0406003671309</v>
      </c>
      <c r="H342" s="19">
        <f>H337-H339</f>
        <v>294.32438130202956</v>
      </c>
    </row>
    <row r="343" spans="1:8" ht="18" customHeight="1">
      <c r="A343" s="3" t="s">
        <v>49</v>
      </c>
      <c r="B343" s="3" t="s">
        <v>49</v>
      </c>
      <c r="C343" s="3"/>
      <c r="D343" s="20"/>
      <c r="E343" s="20">
        <f>E326*(POWER(1.155,-1))</f>
        <v>91.59090909090908</v>
      </c>
      <c r="F343" s="20">
        <f>F326*(POWER(1.155,-2))</f>
        <v>104.11035212983265</v>
      </c>
      <c r="G343" s="20">
        <f>G326*(POWER(1.155,-3))</f>
        <v>115.2540031790327</v>
      </c>
      <c r="H343" s="20">
        <f>H326*(POWER(1.155,-4))</f>
        <v>125.19200155014177</v>
      </c>
    </row>
    <row r="344" spans="1:8" ht="18" customHeight="1">
      <c r="A344" s="5" t="s">
        <v>35</v>
      </c>
      <c r="B344" s="5" t="s">
        <v>35</v>
      </c>
      <c r="C344" s="5"/>
      <c r="D344" s="19"/>
      <c r="E344" s="19">
        <f>E342-E343</f>
        <v>170.31385281385286</v>
      </c>
      <c r="F344" s="19">
        <f>F342-F343</f>
        <v>169.13227825565482</v>
      </c>
      <c r="G344" s="19">
        <f>G342-G343</f>
        <v>168.7865971880982</v>
      </c>
      <c r="H344" s="19">
        <f>H342-H343</f>
        <v>169.1323797518878</v>
      </c>
    </row>
    <row r="345" spans="1:8" ht="18" customHeight="1">
      <c r="A345" s="3" t="s">
        <v>36</v>
      </c>
      <c r="B345" s="3" t="s">
        <v>36</v>
      </c>
      <c r="C345" s="3"/>
      <c r="D345" s="20">
        <v>1000</v>
      </c>
      <c r="E345" s="20"/>
      <c r="F345" s="20"/>
      <c r="G345" s="20"/>
      <c r="H345" s="20"/>
    </row>
    <row r="346" spans="1:8" ht="18" customHeight="1">
      <c r="A346" s="3" t="s">
        <v>37</v>
      </c>
      <c r="B346" s="3" t="s">
        <v>37</v>
      </c>
      <c r="C346" s="3"/>
      <c r="D346" s="20"/>
      <c r="E346" s="20">
        <v>250</v>
      </c>
      <c r="F346" s="20">
        <v>250</v>
      </c>
      <c r="G346" s="20">
        <v>250</v>
      </c>
      <c r="H346" s="20">
        <v>250</v>
      </c>
    </row>
    <row r="347" spans="1:8" ht="18" customHeight="1">
      <c r="A347" s="5" t="s">
        <v>5</v>
      </c>
      <c r="B347" s="5" t="s">
        <v>5</v>
      </c>
      <c r="C347" s="5"/>
      <c r="D347" s="19">
        <f>D336-D345</f>
        <v>-1000</v>
      </c>
      <c r="E347" s="19">
        <f>E344+E346</f>
        <v>420.31385281385286</v>
      </c>
      <c r="F347" s="19">
        <f>F344+F346</f>
        <v>419.1322782556548</v>
      </c>
      <c r="G347" s="19">
        <f>G344+G346</f>
        <v>418.7865971880982</v>
      </c>
      <c r="H347" s="19">
        <f>H344+H346</f>
        <v>419.1323797518878</v>
      </c>
    </row>
    <row r="348" spans="1:8" ht="18" customHeight="1">
      <c r="A348" s="3" t="s">
        <v>50</v>
      </c>
      <c r="B348" s="3" t="s">
        <v>50</v>
      </c>
      <c r="C348" s="25">
        <v>0.18</v>
      </c>
      <c r="D348" s="21"/>
      <c r="E348" s="21"/>
      <c r="F348" s="21"/>
      <c r="G348" s="21"/>
      <c r="H348" s="21"/>
    </row>
    <row r="349" spans="1:8" ht="18" customHeight="1">
      <c r="A349" s="3" t="s">
        <v>43</v>
      </c>
      <c r="B349" s="3" t="s">
        <v>43</v>
      </c>
      <c r="C349" s="22">
        <f>IRR(D347:H347,0.1)</f>
        <v>0.2447031286290559</v>
      </c>
      <c r="E349" s="2"/>
      <c r="F349" s="2"/>
      <c r="G349" s="2"/>
      <c r="H349" s="2"/>
    </row>
    <row r="350" spans="1:3" ht="18" customHeight="1">
      <c r="A350" s="14" t="s">
        <v>44</v>
      </c>
      <c r="B350" s="14" t="s">
        <v>44</v>
      </c>
      <c r="C350" s="25">
        <f>(C332-0.155)/1.155</f>
        <v>0.2447031286289945</v>
      </c>
    </row>
    <row r="351" spans="1:3" ht="18" customHeight="1">
      <c r="A351" s="3" t="str">
        <f>CONCATENATE("VAN REAL","  ",C348)</f>
        <v>VAN REAL  0.18</v>
      </c>
      <c r="B351" s="14" t="s">
        <v>58</v>
      </c>
      <c r="C351" s="15">
        <f>(NPV(+C348,D347:H347))*(1+C348)</f>
        <v>128.28272740939016</v>
      </c>
    </row>
  </sheetData>
  <mergeCells count="51">
    <mergeCell ref="A1:H1"/>
    <mergeCell ref="A2:H2"/>
    <mergeCell ref="A4:H4"/>
    <mergeCell ref="A20:H20"/>
    <mergeCell ref="A3:H3"/>
    <mergeCell ref="A22:H22"/>
    <mergeCell ref="A37:H37"/>
    <mergeCell ref="A53:H53"/>
    <mergeCell ref="A55:H55"/>
    <mergeCell ref="A54:H54"/>
    <mergeCell ref="A71:H71"/>
    <mergeCell ref="A72:H72"/>
    <mergeCell ref="A74:H74"/>
    <mergeCell ref="A162:H162"/>
    <mergeCell ref="A142:H142"/>
    <mergeCell ref="A143:H143"/>
    <mergeCell ref="A145:H145"/>
    <mergeCell ref="A160:H160"/>
    <mergeCell ref="A73:H73"/>
    <mergeCell ref="A90:H90"/>
    <mergeCell ref="A89:H89"/>
    <mergeCell ref="A194:H194"/>
    <mergeCell ref="A91:H91"/>
    <mergeCell ref="A107:H107"/>
    <mergeCell ref="A123:H123"/>
    <mergeCell ref="A124:H124"/>
    <mergeCell ref="A125:H125"/>
    <mergeCell ref="A144:H144"/>
    <mergeCell ref="A216:H216"/>
    <mergeCell ref="A235:H235"/>
    <mergeCell ref="A126:H126"/>
    <mergeCell ref="A213:H213"/>
    <mergeCell ref="A214:H214"/>
    <mergeCell ref="A196:H196"/>
    <mergeCell ref="A177:H177"/>
    <mergeCell ref="A193:H193"/>
    <mergeCell ref="A237:H237"/>
    <mergeCell ref="A236:H236"/>
    <mergeCell ref="A277:H277"/>
    <mergeCell ref="A256:H256"/>
    <mergeCell ref="A276:H276"/>
    <mergeCell ref="A335:H335"/>
    <mergeCell ref="A317:H317"/>
    <mergeCell ref="A21:H21"/>
    <mergeCell ref="A161:H161"/>
    <mergeCell ref="A195:H195"/>
    <mergeCell ref="A215:H215"/>
    <mergeCell ref="A316:H316"/>
    <mergeCell ref="A278:H278"/>
    <mergeCell ref="A297:H297"/>
    <mergeCell ref="A318:H318"/>
  </mergeCells>
  <printOptions gridLines="1" horizontalCentered="1"/>
  <pageMargins left="0.3937007874015748" right="0.3937007874015748" top="1.5748031496062993" bottom="0.5905511811023623" header="0.3937007874015748" footer="0.4724409448818898"/>
  <pageSetup fitToHeight="10" horizontalDpi="300" verticalDpi="300" orientation="portrait" scale="56" r:id="rId5"/>
  <headerFooter alignWithMargins="0">
    <oddHeader xml:space="preserve">&amp;C&amp;"Arial,Negrita"&amp;16UNIVERSIDAD DE SAN CARLOS DE GUATEMALA
CENTRO UNIVERSITARIO DE ORIENTE
CONTADURIA PUBLICA Y AUDITORIA
FINANZAS III
LABORATORIO DIRIGIDO 1 </oddHeader>
    <oddFooter>&amp;CPágina &amp;P de &amp;N</oddFooter>
  </headerFooter>
  <rowBreaks count="4" manualBreakCount="4">
    <brk id="35" max="255" man="1"/>
    <brk id="192" max="6" man="1"/>
    <brk id="254" max="6" man="1"/>
    <brk id="315" max="6" man="1"/>
  </rowBreaks>
  <legacyDrawing r:id="rId4"/>
  <oleObjects>
    <oleObject progId="Equation.3" shapeId="71757" r:id="rId2"/>
    <oleObject progId="Equation.3" shapeId="121357" r:id="rId3"/>
  </oleObjects>
</worksheet>
</file>

<file path=xl/worksheets/sheet3.xml><?xml version="1.0" encoding="utf-8"?>
<worksheet xmlns="http://schemas.openxmlformats.org/spreadsheetml/2006/main" xmlns:r="http://schemas.openxmlformats.org/officeDocument/2006/relationships">
  <dimension ref="A1:L19"/>
  <sheetViews>
    <sheetView workbookViewId="0" topLeftCell="A1">
      <selection activeCell="K6" sqref="K6"/>
    </sheetView>
  </sheetViews>
  <sheetFormatPr defaultColWidth="11.421875" defaultRowHeight="12.75"/>
  <cols>
    <col min="3" max="3" width="13.28125" style="0" bestFit="1" customWidth="1"/>
    <col min="9" max="9" width="3.421875" style="0" customWidth="1"/>
    <col min="10" max="10" width="15.00390625" style="0" bestFit="1" customWidth="1"/>
  </cols>
  <sheetData>
    <row r="1" spans="1:8" ht="17.25" customHeight="1">
      <c r="A1" s="69" t="s">
        <v>60</v>
      </c>
      <c r="B1" s="69"/>
      <c r="C1" s="69"/>
      <c r="D1" s="69"/>
      <c r="E1" s="69"/>
      <c r="F1" s="69"/>
      <c r="G1" s="69"/>
      <c r="H1" s="69"/>
    </row>
    <row r="2" spans="1:8" ht="12.75">
      <c r="A2" s="70"/>
      <c r="B2" s="70"/>
      <c r="C2" s="70"/>
      <c r="D2" s="70"/>
      <c r="E2" s="70"/>
      <c r="F2" s="70"/>
      <c r="G2" s="70"/>
      <c r="H2" s="70"/>
    </row>
    <row r="3" spans="1:12" ht="27.75">
      <c r="A3" s="29" t="s">
        <v>61</v>
      </c>
      <c r="B3" s="29" t="s">
        <v>62</v>
      </c>
      <c r="C3" s="29" t="s">
        <v>63</v>
      </c>
      <c r="D3" s="29" t="s">
        <v>64</v>
      </c>
      <c r="E3" s="29" t="s">
        <v>65</v>
      </c>
      <c r="F3" s="36" t="s">
        <v>66</v>
      </c>
      <c r="G3" s="29" t="s">
        <v>67</v>
      </c>
      <c r="H3" s="29" t="s">
        <v>66</v>
      </c>
      <c r="J3" s="29" t="s">
        <v>69</v>
      </c>
      <c r="K3" s="29" t="s">
        <v>70</v>
      </c>
      <c r="L3" s="36" t="s">
        <v>66</v>
      </c>
    </row>
    <row r="4" spans="1:12" ht="12.75">
      <c r="A4" s="29">
        <v>1985</v>
      </c>
      <c r="B4" s="30">
        <v>15701.8</v>
      </c>
      <c r="C4" s="30">
        <v>3251</v>
      </c>
      <c r="D4" s="29">
        <v>4.83</v>
      </c>
      <c r="E4" s="29">
        <v>1</v>
      </c>
      <c r="F4" s="37"/>
      <c r="G4" s="29">
        <v>1</v>
      </c>
      <c r="H4" s="31"/>
      <c r="J4" s="35">
        <f>+B4/C4</f>
        <v>4.829836973239003</v>
      </c>
      <c r="K4" s="35">
        <v>1</v>
      </c>
      <c r="L4" s="37"/>
    </row>
    <row r="5" spans="1:12" ht="12.75">
      <c r="A5" s="29">
        <v>1986</v>
      </c>
      <c r="B5" s="30">
        <v>17780.7</v>
      </c>
      <c r="C5" s="30">
        <v>3365.5</v>
      </c>
      <c r="D5" s="29">
        <v>5.283</v>
      </c>
      <c r="E5" s="29">
        <v>1.094</v>
      </c>
      <c r="F5" s="38">
        <v>0.0939</v>
      </c>
      <c r="G5" s="29">
        <v>1.076</v>
      </c>
      <c r="H5" s="32">
        <v>0.0764</v>
      </c>
      <c r="J5" s="35">
        <f>+$J$4*K5</f>
        <v>5.283358665026146</v>
      </c>
      <c r="K5" s="35">
        <f>+K4*(1+L5)</f>
        <v>1.0939</v>
      </c>
      <c r="L5" s="38">
        <v>0.0939</v>
      </c>
    </row>
    <row r="6" spans="1:12" ht="12.75">
      <c r="A6" s="29">
        <v>1987</v>
      </c>
      <c r="B6" s="30">
        <v>22403.6</v>
      </c>
      <c r="C6" s="30">
        <v>3706</v>
      </c>
      <c r="D6" s="29">
        <v>6.045</v>
      </c>
      <c r="E6" s="29">
        <v>1.252</v>
      </c>
      <c r="F6" s="38">
        <v>0.1442</v>
      </c>
      <c r="G6" s="29">
        <v>1.222</v>
      </c>
      <c r="H6" s="32">
        <v>0.1355</v>
      </c>
      <c r="J6" s="35">
        <f aca="true" t="shared" si="0" ref="J6:J16">+$J$4*K6</f>
        <v>6.045218984522917</v>
      </c>
      <c r="K6" s="35">
        <f>+K5*(1+L6)</f>
        <v>1.2516403800000002</v>
      </c>
      <c r="L6" s="38">
        <v>0.1442</v>
      </c>
    </row>
    <row r="7" spans="1:12" ht="12.75">
      <c r="A7" s="29">
        <v>1988</v>
      </c>
      <c r="B7" s="30">
        <v>32850.5</v>
      </c>
      <c r="C7" s="30">
        <v>3785.9</v>
      </c>
      <c r="D7" s="29">
        <v>8.677</v>
      </c>
      <c r="E7" s="29">
        <v>1.797</v>
      </c>
      <c r="F7" s="38">
        <v>0.4354</v>
      </c>
      <c r="G7" s="29">
        <v>1.758</v>
      </c>
      <c r="H7" s="32">
        <v>0.4386</v>
      </c>
      <c r="J7" s="35">
        <f t="shared" si="0"/>
        <v>8.677307330384195</v>
      </c>
      <c r="K7" s="35">
        <f>+K6*(1+L7)</f>
        <v>1.7966046014520003</v>
      </c>
      <c r="L7" s="38">
        <v>0.4354</v>
      </c>
    </row>
    <row r="8" spans="1:12" ht="12.75">
      <c r="A8" s="29">
        <v>1989</v>
      </c>
      <c r="B8" s="30">
        <v>42393</v>
      </c>
      <c r="C8" s="30">
        <v>3952.5</v>
      </c>
      <c r="D8" s="29">
        <v>10.726</v>
      </c>
      <c r="E8" s="29">
        <v>2.221</v>
      </c>
      <c r="F8" s="38">
        <v>0.2361</v>
      </c>
      <c r="G8" s="29">
        <v>2.473</v>
      </c>
      <c r="H8" s="32">
        <v>0.4066</v>
      </c>
      <c r="J8" s="35">
        <f t="shared" si="0"/>
        <v>10.726019591087903</v>
      </c>
      <c r="K8" s="35">
        <f>+K7*(1+L8)</f>
        <v>2.2207829478548176</v>
      </c>
      <c r="L8" s="38">
        <v>0.2361</v>
      </c>
    </row>
    <row r="9" spans="1:12" ht="12.75">
      <c r="A9" s="29">
        <v>1990</v>
      </c>
      <c r="B9" s="30">
        <v>64866.9</v>
      </c>
      <c r="C9" s="30">
        <v>3754.7</v>
      </c>
      <c r="D9" s="29">
        <v>17.276</v>
      </c>
      <c r="E9" s="29">
        <v>3.577</v>
      </c>
      <c r="F9" s="38">
        <v>0.6107</v>
      </c>
      <c r="G9" s="29">
        <v>3.721</v>
      </c>
      <c r="H9" s="32">
        <v>0.5046</v>
      </c>
      <c r="J9" s="35">
        <f t="shared" si="0"/>
        <v>17.276399755365286</v>
      </c>
      <c r="K9" s="35">
        <f aca="true" t="shared" si="1" ref="K9:K16">+K8*(1+L9)</f>
        <v>3.5770150941097545</v>
      </c>
      <c r="L9" s="38">
        <v>0.6107</v>
      </c>
    </row>
    <row r="10" spans="1:12" ht="12.75">
      <c r="A10" s="29">
        <v>1991</v>
      </c>
      <c r="B10" s="30">
        <v>100070.1</v>
      </c>
      <c r="C10" s="30">
        <v>3783.6</v>
      </c>
      <c r="D10" s="29">
        <v>26.448</v>
      </c>
      <c r="E10" s="29">
        <v>5.476</v>
      </c>
      <c r="F10" s="38">
        <v>0.5309</v>
      </c>
      <c r="G10" s="29">
        <v>5.473</v>
      </c>
      <c r="H10" s="32">
        <v>0.4708</v>
      </c>
      <c r="J10" s="35">
        <f t="shared" si="0"/>
        <v>26.448440385488716</v>
      </c>
      <c r="K10" s="35">
        <f t="shared" si="1"/>
        <v>5.476052407572623</v>
      </c>
      <c r="L10" s="38">
        <v>0.5309</v>
      </c>
    </row>
    <row r="11" spans="1:12" ht="12.75">
      <c r="A11" s="29">
        <v>1992</v>
      </c>
      <c r="B11" s="30">
        <v>112368.8</v>
      </c>
      <c r="C11" s="30">
        <v>4077</v>
      </c>
      <c r="D11" s="29">
        <v>27.562</v>
      </c>
      <c r="E11" s="29">
        <v>5.707</v>
      </c>
      <c r="F11" s="38">
        <v>0.0421</v>
      </c>
      <c r="G11" s="29">
        <v>5.706</v>
      </c>
      <c r="H11" s="32">
        <v>0.0426</v>
      </c>
      <c r="J11" s="35">
        <f t="shared" si="0"/>
        <v>27.561919725717793</v>
      </c>
      <c r="K11" s="35">
        <f t="shared" si="1"/>
        <v>5.706594213931431</v>
      </c>
      <c r="L11" s="38">
        <v>0.0421</v>
      </c>
    </row>
    <row r="12" spans="1:12" ht="12.75">
      <c r="A12" s="29">
        <v>1993</v>
      </c>
      <c r="B12" s="30">
        <v>120571.7</v>
      </c>
      <c r="C12" s="30">
        <v>4199.4</v>
      </c>
      <c r="D12" s="29">
        <v>28.712</v>
      </c>
      <c r="E12" s="29">
        <v>5.945</v>
      </c>
      <c r="F12" s="38">
        <v>0.0417</v>
      </c>
      <c r="G12" s="29">
        <v>6.006</v>
      </c>
      <c r="H12" s="32">
        <v>0.0525</v>
      </c>
      <c r="J12" s="35">
        <f t="shared" si="0"/>
        <v>28.71125177828023</v>
      </c>
      <c r="K12" s="35">
        <f t="shared" si="1"/>
        <v>5.944559192652372</v>
      </c>
      <c r="L12" s="38">
        <v>0.0417</v>
      </c>
    </row>
    <row r="13" spans="1:12" ht="12.75">
      <c r="A13" s="29">
        <v>1994</v>
      </c>
      <c r="B13" s="30">
        <v>140948.3</v>
      </c>
      <c r="C13" s="30">
        <v>4380.7</v>
      </c>
      <c r="D13" s="29">
        <v>32.175</v>
      </c>
      <c r="E13" s="29">
        <v>6.662</v>
      </c>
      <c r="F13" s="38">
        <v>0.1206</v>
      </c>
      <c r="G13" s="29">
        <v>6.502</v>
      </c>
      <c r="H13" s="32">
        <v>0.0826</v>
      </c>
      <c r="J13" s="35">
        <f t="shared" si="0"/>
        <v>32.173828742740824</v>
      </c>
      <c r="K13" s="35">
        <f t="shared" si="1"/>
        <v>6.661473031286248</v>
      </c>
      <c r="L13" s="38">
        <v>0.1206</v>
      </c>
    </row>
    <row r="14" spans="1:12" ht="12.75">
      <c r="A14" s="29">
        <v>1995</v>
      </c>
      <c r="B14" s="30">
        <v>160456</v>
      </c>
      <c r="C14" s="30">
        <v>4591.4</v>
      </c>
      <c r="D14" s="29">
        <v>34.947</v>
      </c>
      <c r="E14" s="29">
        <v>7.236</v>
      </c>
      <c r="F14" s="38">
        <v>0.0862</v>
      </c>
      <c r="G14" s="29">
        <v>-0.999</v>
      </c>
      <c r="H14" s="32">
        <v>-1.1536</v>
      </c>
      <c r="J14" s="35">
        <f t="shared" si="0"/>
        <v>34.947212780365085</v>
      </c>
      <c r="K14" s="35">
        <f t="shared" si="1"/>
        <v>7.235692006583124</v>
      </c>
      <c r="L14" s="38">
        <v>0.0862</v>
      </c>
    </row>
    <row r="15" spans="1:12" ht="12.75">
      <c r="A15" s="29">
        <v>1996</v>
      </c>
      <c r="B15" s="30">
        <v>181466</v>
      </c>
      <c r="C15" s="30">
        <v>4925.1</v>
      </c>
      <c r="D15" s="29">
        <v>36.845</v>
      </c>
      <c r="E15" s="29">
        <v>7.629</v>
      </c>
      <c r="F15" s="38">
        <v>0.0543</v>
      </c>
      <c r="G15" s="29">
        <v>-1</v>
      </c>
      <c r="H15" s="32">
        <v>0.0011</v>
      </c>
      <c r="J15" s="35">
        <f t="shared" si="0"/>
        <v>36.84484643433891</v>
      </c>
      <c r="K15" s="35">
        <f t="shared" si="1"/>
        <v>7.628590082540588</v>
      </c>
      <c r="L15" s="38">
        <v>0.0543</v>
      </c>
    </row>
    <row r="16" spans="1:12" ht="12.75">
      <c r="A16" s="29">
        <v>1997</v>
      </c>
      <c r="B16" s="30">
        <v>212644</v>
      </c>
      <c r="C16" s="30">
        <v>5326.7</v>
      </c>
      <c r="D16" s="29">
        <v>39.92</v>
      </c>
      <c r="E16" s="29">
        <v>8.265</v>
      </c>
      <c r="F16" s="38">
        <v>0.0835</v>
      </c>
      <c r="G16" s="29">
        <v>-1</v>
      </c>
      <c r="H16" s="32">
        <v>0</v>
      </c>
      <c r="J16" s="35">
        <f t="shared" si="0"/>
        <v>39.921391111606205</v>
      </c>
      <c r="K16" s="35">
        <f t="shared" si="1"/>
        <v>8.265577354432725</v>
      </c>
      <c r="L16" s="38">
        <v>0.0835</v>
      </c>
    </row>
    <row r="17" spans="1:11" ht="12.75">
      <c r="A17" s="71" t="s">
        <v>68</v>
      </c>
      <c r="B17" s="71"/>
      <c r="C17" s="71"/>
      <c r="D17" s="71"/>
      <c r="E17" s="71"/>
      <c r="F17" s="71"/>
      <c r="G17" s="71"/>
      <c r="H17" s="71"/>
      <c r="J17" s="35"/>
      <c r="K17" s="35"/>
    </row>
    <row r="18" spans="1:8" ht="12.75">
      <c r="A18" s="72"/>
      <c r="B18" s="72"/>
      <c r="C18" s="72"/>
      <c r="D18" s="72"/>
      <c r="E18" s="72"/>
      <c r="F18" s="72"/>
      <c r="G18" s="72"/>
      <c r="H18" s="72"/>
    </row>
    <row r="19" spans="3:6" ht="12.75">
      <c r="C19" s="34"/>
      <c r="F19" s="33"/>
    </row>
  </sheetData>
  <mergeCells count="4">
    <mergeCell ref="A1:H1"/>
    <mergeCell ref="A2:H2"/>
    <mergeCell ref="A17:H17"/>
    <mergeCell ref="A18:H18"/>
  </mergeCells>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GILDARDO GUADALUPE MAIREN-HELMUTH CESAR CATALAN JUAREZ</dc:creator>
  <cp:keywords/>
  <dc:description/>
  <cp:lastModifiedBy>jaudint</cp:lastModifiedBy>
  <cp:lastPrinted>2006-01-28T06:08:57Z</cp:lastPrinted>
  <dcterms:created xsi:type="dcterms:W3CDTF">2001-10-09T22:48:35Z</dcterms:created>
  <dcterms:modified xsi:type="dcterms:W3CDTF">2010-02-20T16:01:32Z</dcterms:modified>
  <cp:category/>
  <cp:version/>
  <cp:contentType/>
  <cp:contentStatus/>
</cp:coreProperties>
</file>